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4625" windowHeight="8625"/>
  </bookViews>
  <sheets>
    <sheet name="BDC" sheetId="1" r:id="rId1"/>
  </sheets>
  <definedNames>
    <definedName name="base">BDC!$A$184:$G$213</definedName>
    <definedName name="base1">BDC!$A$184:$G$213</definedName>
    <definedName name="_xlnm.Print_Titles" localSheetId="0">BDC!$2:$9</definedName>
    <definedName name="_xlnm.Print_Area" localSheetId="0">BDC!$A$1:$H$181</definedName>
  </definedNames>
  <calcPr calcId="124519"/>
</workbook>
</file>

<file path=xl/calcChain.xml><?xml version="1.0" encoding="utf-8"?>
<calcChain xmlns="http://schemas.openxmlformats.org/spreadsheetml/2006/main">
  <c r="D4" i="1"/>
  <c r="I139"/>
  <c r="I124"/>
  <c r="I108"/>
  <c r="I116"/>
  <c r="C188" l="1"/>
  <c r="D2"/>
  <c r="D5"/>
  <c r="E167" s="1"/>
  <c r="H167" s="1"/>
  <c r="E35" l="1"/>
  <c r="H35" s="1"/>
  <c r="E22"/>
  <c r="H22" s="1"/>
  <c r="E36"/>
  <c r="H36" s="1"/>
  <c r="E57"/>
  <c r="H57" s="1"/>
  <c r="E157"/>
  <c r="H157" s="1"/>
  <c r="E37"/>
  <c r="H37" s="1"/>
  <c r="E31"/>
  <c r="H31" s="1"/>
  <c r="E56"/>
  <c r="H56" s="1"/>
  <c r="E51"/>
  <c r="H51" s="1"/>
  <c r="E71"/>
  <c r="H71" s="1"/>
  <c r="E52"/>
  <c r="H52" s="1"/>
  <c r="E120"/>
  <c r="H120" s="1"/>
  <c r="E172"/>
  <c r="H172" s="1"/>
  <c r="E142"/>
  <c r="H142" s="1"/>
  <c r="E68"/>
  <c r="H68" s="1"/>
  <c r="E119"/>
  <c r="H119" s="1"/>
  <c r="E118"/>
  <c r="H118" s="1"/>
  <c r="E48"/>
  <c r="H48" s="1"/>
  <c r="E12"/>
  <c r="H12" s="1"/>
  <c r="E13"/>
  <c r="H13" s="1"/>
  <c r="E27"/>
  <c r="H27" s="1"/>
  <c r="E173"/>
  <c r="H173" s="1"/>
  <c r="E174"/>
  <c r="H174" s="1"/>
  <c r="E171"/>
  <c r="H171" s="1"/>
  <c r="E24"/>
  <c r="H24" s="1"/>
  <c r="E14"/>
  <c r="H14" s="1"/>
  <c r="E63"/>
  <c r="H63" s="1"/>
  <c r="E141"/>
  <c r="H141" s="1"/>
  <c r="E15"/>
  <c r="H15" s="1"/>
  <c r="E153"/>
  <c r="H153" s="1"/>
  <c r="E147"/>
  <c r="H147" s="1"/>
  <c r="E42"/>
  <c r="H42" s="1"/>
  <c r="E158"/>
  <c r="H158" s="1"/>
  <c r="E166"/>
  <c r="H166" s="1"/>
  <c r="E154"/>
  <c r="H154" s="1"/>
  <c r="E47"/>
  <c r="H47" s="1"/>
  <c r="E117"/>
  <c r="H117" s="1"/>
  <c r="E109"/>
  <c r="H109" s="1"/>
  <c r="E11"/>
  <c r="H11" s="1"/>
  <c r="E161"/>
  <c r="H161" s="1"/>
  <c r="E140"/>
  <c r="H140" s="1"/>
  <c r="E150"/>
  <c r="H150" s="1"/>
  <c r="E149"/>
  <c r="H149" s="1"/>
  <c r="E168"/>
  <c r="H168" s="1"/>
  <c r="E148"/>
  <c r="H148" s="1"/>
  <c r="E159"/>
  <c r="H159" s="1"/>
  <c r="E146"/>
  <c r="H146" s="1"/>
  <c r="E145"/>
  <c r="H145" s="1"/>
  <c r="E160"/>
  <c r="H160" s="1"/>
  <c r="E151"/>
  <c r="H151" s="1"/>
  <c r="E144"/>
  <c r="H144" s="1"/>
  <c r="E143"/>
  <c r="H143" s="1"/>
  <c r="E162"/>
  <c r="H162" s="1"/>
  <c r="E156"/>
  <c r="H156" s="1"/>
  <c r="E155"/>
  <c r="H155" s="1"/>
  <c r="E152"/>
  <c r="H152" s="1"/>
  <c r="E165"/>
  <c r="H165" s="1"/>
  <c r="E164"/>
  <c r="H164" s="1"/>
  <c r="E163"/>
  <c r="H163" s="1"/>
  <c r="E169"/>
  <c r="H169" s="1"/>
  <c r="E170"/>
  <c r="H170" s="1"/>
  <c r="E104"/>
  <c r="H104" s="1"/>
  <c r="E105"/>
  <c r="H105" s="1"/>
  <c r="E125"/>
  <c r="H125" s="1"/>
  <c r="E78"/>
  <c r="H78" s="1"/>
  <c r="E66"/>
  <c r="H66" s="1"/>
  <c r="E61"/>
  <c r="H61" s="1"/>
  <c r="E55"/>
  <c r="H55" s="1"/>
  <c r="E121"/>
  <c r="H121" s="1"/>
  <c r="E53"/>
  <c r="H53" s="1"/>
  <c r="E54"/>
  <c r="H54" s="1"/>
  <c r="E70"/>
  <c r="H70" s="1"/>
  <c r="E69"/>
  <c r="H69" s="1"/>
  <c r="E49"/>
  <c r="H49" s="1"/>
  <c r="E64"/>
  <c r="H64" s="1"/>
  <c r="E59"/>
  <c r="H59" s="1"/>
  <c r="E72"/>
  <c r="H72" s="1"/>
  <c r="E67"/>
  <c r="H67" s="1"/>
  <c r="E75"/>
  <c r="H75" s="1"/>
  <c r="E50"/>
  <c r="H50" s="1"/>
  <c r="E62"/>
  <c r="H62" s="1"/>
  <c r="E74"/>
  <c r="H74" s="1"/>
  <c r="E65"/>
  <c r="H65" s="1"/>
  <c r="E122"/>
  <c r="H122" s="1"/>
  <c r="E136"/>
  <c r="H136" s="1"/>
  <c r="E90"/>
  <c r="H90" s="1"/>
  <c r="E112"/>
  <c r="H112" s="1"/>
  <c r="E21"/>
  <c r="H21" s="1"/>
  <c r="E43"/>
  <c r="H43" s="1"/>
  <c r="E30"/>
  <c r="H30" s="1"/>
  <c r="E113"/>
  <c r="H113" s="1"/>
  <c r="E25"/>
  <c r="H25" s="1"/>
  <c r="E111"/>
  <c r="H111" s="1"/>
  <c r="E114"/>
  <c r="H114" s="1"/>
  <c r="E26"/>
  <c r="H26" s="1"/>
  <c r="E44"/>
  <c r="H44" s="1"/>
  <c r="E110"/>
  <c r="H110" s="1"/>
  <c r="E38"/>
  <c r="H38" s="1"/>
  <c r="E20"/>
  <c r="H20" s="1"/>
  <c r="E17"/>
  <c r="H17" s="1"/>
  <c r="E129"/>
  <c r="H129" s="1"/>
  <c r="E130"/>
  <c r="H130" s="1"/>
  <c r="E131"/>
  <c r="H131" s="1"/>
  <c r="E134"/>
  <c r="H134" s="1"/>
  <c r="E135"/>
  <c r="H135" s="1"/>
  <c r="E128"/>
  <c r="H128" s="1"/>
  <c r="E137"/>
  <c r="H137" s="1"/>
  <c r="E103"/>
  <c r="H103" s="1"/>
  <c r="E81"/>
  <c r="H81" s="1"/>
  <c r="E83"/>
  <c r="H83" s="1"/>
  <c r="E102"/>
  <c r="H102" s="1"/>
  <c r="E100"/>
  <c r="H100" s="1"/>
  <c r="E101"/>
  <c r="H101" s="1"/>
  <c r="E85"/>
  <c r="H85" s="1"/>
  <c r="E87"/>
  <c r="H87" s="1"/>
  <c r="E80"/>
  <c r="H80" s="1"/>
  <c r="E91"/>
  <c r="H91" s="1"/>
  <c r="E93"/>
  <c r="H93" s="1"/>
  <c r="E95"/>
  <c r="H95" s="1"/>
  <c r="E132"/>
  <c r="H132" s="1"/>
  <c r="E127"/>
  <c r="H127" s="1"/>
  <c r="E98"/>
  <c r="H98" s="1"/>
  <c r="E99"/>
  <c r="H99" s="1"/>
  <c r="E97"/>
  <c r="H97" s="1"/>
  <c r="E96"/>
  <c r="H96" s="1"/>
  <c r="E94"/>
  <c r="H94" s="1"/>
  <c r="E86"/>
  <c r="H86" s="1"/>
  <c r="E84"/>
  <c r="H84" s="1"/>
  <c r="E126"/>
  <c r="H126" s="1"/>
  <c r="E133"/>
  <c r="H133" s="1"/>
  <c r="E89"/>
  <c r="H89" s="1"/>
  <c r="E79"/>
  <c r="H79" s="1"/>
  <c r="E82"/>
  <c r="H82" s="1"/>
  <c r="E60"/>
  <c r="H60" s="1"/>
  <c r="E73"/>
  <c r="H73" s="1"/>
  <c r="E58"/>
  <c r="H58" s="1"/>
  <c r="E41"/>
  <c r="H41" s="1"/>
  <c r="E40"/>
  <c r="H40" s="1"/>
  <c r="E23"/>
  <c r="H23" s="1"/>
  <c r="E16"/>
  <c r="H16" s="1"/>
  <c r="E18"/>
  <c r="H18" s="1"/>
  <c r="E39"/>
  <c r="H39" s="1"/>
  <c r="E32"/>
  <c r="H32" s="1"/>
  <c r="E92"/>
  <c r="H92" s="1"/>
  <c r="E88"/>
  <c r="H88" s="1"/>
  <c r="E28"/>
  <c r="H28" s="1"/>
  <c r="E19"/>
  <c r="H19" s="1"/>
  <c r="E29"/>
  <c r="H29" s="1"/>
  <c r="H138" l="1"/>
  <c r="H106"/>
  <c r="H175"/>
  <c r="H123"/>
  <c r="H115"/>
  <c r="H45"/>
  <c r="H76"/>
  <c r="I46"/>
  <c r="I77"/>
  <c r="H177" l="1"/>
  <c r="I107" s="1"/>
  <c r="I10" l="1"/>
</calcChain>
</file>

<file path=xl/sharedStrings.xml><?xml version="1.0" encoding="utf-8"?>
<sst xmlns="http://schemas.openxmlformats.org/spreadsheetml/2006/main" count="562" uniqueCount="319">
  <si>
    <t>N° VIF</t>
  </si>
  <si>
    <t>Nombre d'unités de distribution</t>
  </si>
  <si>
    <t>Nombre de passages par mois</t>
  </si>
  <si>
    <t>Cat</t>
  </si>
  <si>
    <t>TXT</t>
  </si>
  <si>
    <t>Test 0</t>
  </si>
  <si>
    <t>Test ni AP ni ES</t>
  </si>
  <si>
    <t>Test AP</t>
  </si>
  <si>
    <t>Test AP tout complet</t>
  </si>
  <si>
    <t>Test ES</t>
  </si>
  <si>
    <t>Test ES tout complet</t>
  </si>
  <si>
    <t>ESAIE 35</t>
  </si>
  <si>
    <t>Association homologuée aide publique</t>
  </si>
  <si>
    <t>ISTRES SOLIDARITE</t>
  </si>
  <si>
    <t>Épicerie sociale</t>
  </si>
  <si>
    <t>ETAPE</t>
  </si>
  <si>
    <t>CRF ARLES</t>
  </si>
  <si>
    <t>PROPOSITION</t>
  </si>
  <si>
    <t>COMMANDE</t>
  </si>
  <si>
    <t>Si vous emportez des palettes, il faut compter 25kg/palette en plus.</t>
  </si>
  <si>
    <t>Poids brut en kg</t>
  </si>
  <si>
    <r>
      <rPr>
        <sz val="18"/>
        <color indexed="10"/>
        <rFont val="Arial"/>
        <family val="2"/>
      </rPr>
      <t>DDM</t>
    </r>
    <r>
      <rPr>
        <sz val="18"/>
        <color indexed="30"/>
        <rFont val="Arial"/>
        <family val="2"/>
      </rPr>
      <t xml:space="preserve"> = </t>
    </r>
    <r>
      <rPr>
        <sz val="18"/>
        <color indexed="10"/>
        <rFont val="Arial"/>
        <family val="2"/>
      </rPr>
      <t>D</t>
    </r>
    <r>
      <rPr>
        <sz val="18"/>
        <color indexed="30"/>
        <rFont val="Arial"/>
        <family val="2"/>
      </rPr>
      <t xml:space="preserve">ate de </t>
    </r>
    <r>
      <rPr>
        <sz val="18"/>
        <color indexed="10"/>
        <rFont val="Arial"/>
        <family val="2"/>
      </rPr>
      <t>D</t>
    </r>
    <r>
      <rPr>
        <sz val="18"/>
        <color indexed="30"/>
        <rFont val="Arial"/>
        <family val="2"/>
      </rPr>
      <t xml:space="preserve">urabilité </t>
    </r>
    <r>
      <rPr>
        <sz val="18"/>
        <color indexed="10"/>
        <rFont val="Arial"/>
        <family val="2"/>
      </rPr>
      <t>M</t>
    </r>
    <r>
      <rPr>
        <sz val="18"/>
        <color indexed="30"/>
        <rFont val="Arial"/>
        <family val="2"/>
      </rPr>
      <t>inimale</t>
    </r>
  </si>
  <si>
    <t>Si précisé</t>
  </si>
  <si>
    <t>POIDS TOTAL A TRANSPORTER EN KG BRUT (Estimation)</t>
  </si>
  <si>
    <t>Association</t>
  </si>
  <si>
    <r>
      <t xml:space="preserve">Banque Alimentaire
</t>
    </r>
    <r>
      <rPr>
        <b/>
        <sz val="16"/>
        <color indexed="52"/>
        <rFont val="Arial"/>
        <family val="2"/>
        <charset val="1"/>
      </rPr>
      <t>des Bouches-du-Rhône
ANTENNE DE SAINT-ANDIOL</t>
    </r>
  </si>
  <si>
    <t>Signature du responsable de l'association 
(si ce bon est un bon de livraison de secours)</t>
  </si>
  <si>
    <r>
      <t xml:space="preserve">Bon de livraison
de secours
</t>
    </r>
    <r>
      <rPr>
        <b/>
        <sz val="12"/>
        <color indexed="9"/>
        <rFont val="Arial"/>
        <family val="2"/>
      </rPr>
      <t>(en cas de problème de connexion à Vif)</t>
    </r>
  </si>
  <si>
    <t>Test AP tout</t>
  </si>
  <si>
    <t>Test ES tout</t>
  </si>
  <si>
    <t>CCAS ROGNES</t>
  </si>
  <si>
    <t>CCAS ST ANDIOL</t>
  </si>
  <si>
    <t>CCAS ST CANNAT</t>
  </si>
  <si>
    <t>Test ni ni</t>
  </si>
  <si>
    <t>CRF SENAS</t>
  </si>
  <si>
    <t>AMA</t>
  </si>
  <si>
    <t>EST</t>
  </si>
  <si>
    <t>PELERINS</t>
  </si>
  <si>
    <t>PSNA Chato</t>
  </si>
  <si>
    <t>PSNA BBT</t>
  </si>
  <si>
    <t>CRF PORT ST L</t>
  </si>
  <si>
    <t>CRF ISTRES</t>
  </si>
  <si>
    <t>CRF CHATO</t>
  </si>
  <si>
    <t>ACC - La Roque</t>
  </si>
  <si>
    <t>PSPO</t>
  </si>
  <si>
    <t>AGIR</t>
  </si>
  <si>
    <t>Quantité souhaitée</t>
  </si>
  <si>
    <t>au colis</t>
  </si>
  <si>
    <t>1110001</t>
  </si>
  <si>
    <t>Libellé</t>
  </si>
  <si>
    <t>UD</t>
  </si>
  <si>
    <t>Nbre de passages</t>
  </si>
  <si>
    <t>Sardines à l'huile UE20
1 col = 30 x 125g net égouté</t>
  </si>
  <si>
    <t>1410001</t>
  </si>
  <si>
    <t>4210018</t>
  </si>
  <si>
    <t>Saisie de la date de perception obligatoire</t>
  </si>
  <si>
    <t>Produits réservés aux Associations homologuées Aide publique</t>
  </si>
  <si>
    <t>4410109</t>
  </si>
  <si>
    <t>1310119</t>
  </si>
  <si>
    <t>1910013</t>
  </si>
  <si>
    <t>Sucre en morceaux ES21
1 col = 5 x 1kg net</t>
  </si>
  <si>
    <t>4910128</t>
  </si>
  <si>
    <t>1010219</t>
  </si>
  <si>
    <t>4510519</t>
  </si>
  <si>
    <t>1210013</t>
  </si>
  <si>
    <t>2810011</t>
  </si>
  <si>
    <t>Boissons gazeuses</t>
  </si>
  <si>
    <t>1110619</t>
  </si>
  <si>
    <t>4210419</t>
  </si>
  <si>
    <t>4510419</t>
  </si>
  <si>
    <t>Champignons UE21
1 col = 12 x 400 g</t>
  </si>
  <si>
    <t>4910013</t>
  </si>
  <si>
    <t>4510228</t>
  </si>
  <si>
    <t>4910309</t>
  </si>
  <si>
    <t>Huile tournesol REACT20
1 col = 10 x 1 L</t>
  </si>
  <si>
    <t>Steaks hachés surgelés REACT20
1 col = 50 x 100 g</t>
  </si>
  <si>
    <t>Surgelés, Fromage (sac isotherme obligatoire)</t>
  </si>
  <si>
    <t>1730013</t>
  </si>
  <si>
    <t>3530011</t>
  </si>
  <si>
    <t>4210028</t>
  </si>
  <si>
    <t>Couscous Subv Lots Infr 21</t>
  </si>
  <si>
    <t>0610021</t>
  </si>
  <si>
    <t>1210001</t>
  </si>
  <si>
    <t>Velouté poireau pdg UE21
1 col = 6 x 1 L</t>
  </si>
  <si>
    <t>1410021</t>
  </si>
  <si>
    <t>0210021</t>
  </si>
  <si>
    <t>0910229</t>
  </si>
  <si>
    <t>4930128</t>
  </si>
  <si>
    <t>Poisson blanc SubvLotsInf21                           1 col = 25 x 400 g</t>
  </si>
  <si>
    <t>Sorbet citron bio                                            1 col = 6 x 410 g</t>
  </si>
  <si>
    <t>Sorbet mangue bio                                            1 col = 6 x 400 g</t>
  </si>
  <si>
    <t>0910051</t>
  </si>
  <si>
    <r>
      <t xml:space="preserve">Lait ambiant 2022
1 col = 6 x 1 L       </t>
    </r>
    <r>
      <rPr>
        <b/>
        <sz val="11"/>
        <rFont val="Arial"/>
        <family val="2"/>
      </rPr>
      <t>Palette de 140 col</t>
    </r>
  </si>
  <si>
    <t>Purée de pommes/bananes REACT19
1 col = 12 x (4 x 100g)</t>
  </si>
  <si>
    <t>Fruits secs / Dattes boites de 1kg</t>
  </si>
  <si>
    <t>4510001</t>
  </si>
  <si>
    <t>6010010</t>
  </si>
  <si>
    <t>Savonette au lait - paquet 4 x 100 g = 400 g</t>
  </si>
  <si>
    <t>Gros sel
1 col = 12 x 500 g</t>
  </si>
  <si>
    <t>Colin sauce citron &amp; riz COVID2
1 col = 10 x 320 gr</t>
  </si>
  <si>
    <t>Beurre surgélé ES21
1 col = 40 x 250 g net</t>
  </si>
  <si>
    <t>Pâtes penne rigate
1 col = 12 x 500 g</t>
  </si>
  <si>
    <t>Haricots verts SubvLotsInf21
1 col = 12 x 800 g</t>
  </si>
  <si>
    <t>Sardines ES21 
1 col = 30 x 125 g net</t>
  </si>
  <si>
    <t>Maquereaux à l'huile 
1 col = 54 x 125 g net</t>
  </si>
  <si>
    <t>Farine UE21
1 col = 10 x 1 kg</t>
  </si>
  <si>
    <t>1210029</t>
  </si>
  <si>
    <t xml:space="preserve">Haricots blancs cuisinés ES21
1 col = 12 x 400 g </t>
  </si>
  <si>
    <t>Conserves légumes / Courgettes Mascarpone  1 col = 6 x 520 g</t>
  </si>
  <si>
    <t>4410004</t>
  </si>
  <si>
    <t>unité</t>
  </si>
  <si>
    <t>Conserve AFLS / Sauce napolitaine 
1 bouteille = 980 g net</t>
  </si>
  <si>
    <t>Conserve AFLS / Confiture cerise 
1 pot = 400 g net</t>
  </si>
  <si>
    <t>Conserve AFLS / Confiture mangue
1 pot = 400 g net</t>
  </si>
  <si>
    <t>Conserve AFLS / Caviar d'aubergine
1 pot = 350 g net</t>
  </si>
  <si>
    <t>4530001</t>
  </si>
  <si>
    <t>Surgelés AFLS / Frites blanchies
1 paquet = 1,5 kg net</t>
  </si>
  <si>
    <t>Surgelés AFLS / Carottes crues
1 paquet = 1,5 kg net</t>
  </si>
  <si>
    <t>Surgelés AFLS / Courgettes crues
1 paquet = 1,5 kg net</t>
  </si>
  <si>
    <t>1910019</t>
  </si>
  <si>
    <t>1010329</t>
  </si>
  <si>
    <t>4410001</t>
  </si>
  <si>
    <t>2810014</t>
  </si>
  <si>
    <t>2010001</t>
  </si>
  <si>
    <t>1310001</t>
  </si>
  <si>
    <t>Chips bio                                                       1 col = 14 x 125 g net</t>
  </si>
  <si>
    <t>Confiture de lait                                              1 col = 8 x 350 g net</t>
  </si>
  <si>
    <t>Jus d'orange bio                                            1 col = 8 x 1 litre</t>
  </si>
  <si>
    <t>Potage velouté de légumes ambiant                 1 col = 8 x 1 litre</t>
  </si>
  <si>
    <t xml:space="preserve">Achards                                                        1 col = 9 x 330 g </t>
  </si>
  <si>
    <t>Purée d'olive noires, chèvre, romarin               1 col = 10 x 210 g</t>
  </si>
  <si>
    <t>Pâtes  collecte</t>
  </si>
  <si>
    <t>3530021</t>
  </si>
  <si>
    <t>a peser</t>
  </si>
  <si>
    <t>1210129</t>
  </si>
  <si>
    <t>Pâtes torti UE21
1 col = 24 x 500 g net</t>
  </si>
  <si>
    <t>Riz UE21
1 col = 20 x 500 g net</t>
  </si>
  <si>
    <t>Raviolis UE21
1 col = 12 x 800 g net</t>
  </si>
  <si>
    <t>Ratatouille UE20
1 col = 12 x 375 g net</t>
  </si>
  <si>
    <t>4510219</t>
  </si>
  <si>
    <t xml:space="preserve">Haricots rouge nature UE22                                   1 col = 12 x 225 g net </t>
  </si>
  <si>
    <t>Petits pois carottes UE21
1 col = 12 x 800 g net</t>
  </si>
  <si>
    <t>Lentilles cuisinées UE21
1 col = 12 x 400 g net</t>
  </si>
  <si>
    <t>Tomates pelées UE21
1 col = 12 x 235 g net</t>
  </si>
  <si>
    <t>Maquereau SubvLotsInf21 FEAD
1 col = 54 x 125 g net</t>
  </si>
  <si>
    <t>Poisson blanc ES21                                           1 col = 25 x 400 g</t>
  </si>
  <si>
    <t>Pates spaghetti linguines                                             1 col = 12 x 1 kg</t>
  </si>
  <si>
    <t>Sardines 
1 col = 30 x 125 g net</t>
  </si>
  <si>
    <t>1910129</t>
  </si>
  <si>
    <t xml:space="preserve">Céréales UE22
1 col = 12 x 375 g net       </t>
  </si>
  <si>
    <t>Maquereau SubvLotsInf21 
1 col = 54 x 125 g net</t>
  </si>
  <si>
    <t>0310029</t>
  </si>
  <si>
    <t xml:space="preserve">Café moulu UE22
1 col = 16 x 250 g net       </t>
  </si>
  <si>
    <t>0610001</t>
  </si>
  <si>
    <t>Bonbons/Assort/Pates de fruit                     Colis = 1kg</t>
  </si>
  <si>
    <t>Chocolat / barres chocolatées                    Colis = 1 kg</t>
  </si>
  <si>
    <t>Gel douche, shampoing, crème, divers       Colis = 1 kg</t>
  </si>
  <si>
    <t xml:space="preserve">Compotes diverses ambiant                        Colis = 1,2 kg
</t>
  </si>
  <si>
    <t>Pates spaghetti ambiant                                         1 col = 12 x 500 g net</t>
  </si>
  <si>
    <t>4910209</t>
  </si>
  <si>
    <t>6000010</t>
  </si>
  <si>
    <t>Dentifrice tube 50ml                                   colis 10 x 50 g</t>
  </si>
  <si>
    <t>1110809</t>
  </si>
  <si>
    <t>0410011</t>
  </si>
  <si>
    <t>Sucre UE21                                                    1 col = 10 x 1 kg net</t>
  </si>
  <si>
    <t>Macaroni 
1 col = 12 x 500 g</t>
  </si>
  <si>
    <t>1010001</t>
  </si>
  <si>
    <t>Farine
1 col = 12 x 500 g</t>
  </si>
  <si>
    <t>1710001</t>
  </si>
  <si>
    <t>Surgelés AFLS / Pomme terre entieres cuites
1 paquet = 2 kg net</t>
  </si>
  <si>
    <t>Surgelés AFLS / Pomme terre cube précuites
1 paquet = 3 kg net</t>
  </si>
  <si>
    <t>Surgelés AFLS / Poireaux crus
1 paquet = 1,0 kg net</t>
  </si>
  <si>
    <t>Confiture Bio fruits rouges                                          1 col = 6 x 300 g net</t>
  </si>
  <si>
    <t>4420004</t>
  </si>
  <si>
    <t>Conserves AFLS / Legumes Sauces etc
1 paquet = 1,0 kg net</t>
  </si>
  <si>
    <t>Conserves AFLS / Confitures Jus de fruit etc
1 paquet = 1,0 kg net</t>
  </si>
  <si>
    <t>UNE MAIN TENDUE</t>
  </si>
  <si>
    <t>0</t>
  </si>
  <si>
    <t>Modèle Asso Homologuées Aides Publiques</t>
  </si>
  <si>
    <t>Asso Epiceries Sociales</t>
  </si>
  <si>
    <t>Toutes Associations</t>
  </si>
  <si>
    <t>x</t>
  </si>
  <si>
    <t>Version 2 du 17 novembre 2022 màj Bruno</t>
  </si>
  <si>
    <t xml:space="preserve"> </t>
  </si>
  <si>
    <t>Maxi en kg pour 100 UD</t>
  </si>
  <si>
    <t>0110041</t>
  </si>
  <si>
    <t>Brioches / Biscuits moelleux</t>
  </si>
  <si>
    <t>0310001</t>
  </si>
  <si>
    <t>0410001</t>
  </si>
  <si>
    <t>Confiseries diverses</t>
  </si>
  <si>
    <t>1010031</t>
  </si>
  <si>
    <t>Purée en flocons</t>
  </si>
  <si>
    <t xml:space="preserve">
Pâtes
</t>
  </si>
  <si>
    <t>1110051</t>
  </si>
  <si>
    <t>Riz</t>
  </si>
  <si>
    <t>Potage (brique)</t>
  </si>
  <si>
    <t>Huile</t>
  </si>
  <si>
    <t>1910001</t>
  </si>
  <si>
    <t>Sucre en poudre et morceaux</t>
  </si>
  <si>
    <t>2510001</t>
  </si>
  <si>
    <t>2510061</t>
  </si>
  <si>
    <t>Assiettes bébés</t>
  </si>
  <si>
    <t xml:space="preserve">Boissons sucrées </t>
  </si>
  <si>
    <t>Conserves de légumes</t>
  </si>
  <si>
    <t>4810001</t>
  </si>
  <si>
    <t>Conserves viande</t>
  </si>
  <si>
    <t>4910001</t>
  </si>
  <si>
    <t>Conserves thon / sardines / pâtés</t>
  </si>
  <si>
    <t>6010000</t>
  </si>
  <si>
    <t>Hygiène bébés</t>
  </si>
  <si>
    <t>Hygiène adultes</t>
  </si>
  <si>
    <t xml:space="preserve">Céréales petit dej </t>
  </si>
  <si>
    <t>Poudre petit dej</t>
  </si>
  <si>
    <t>Divers</t>
  </si>
  <si>
    <t>0210031</t>
  </si>
  <si>
    <t>Biscuits secs</t>
  </si>
  <si>
    <t>Lait UHT collecte</t>
  </si>
  <si>
    <t xml:space="preserve">Farine de blé                                                                       </t>
  </si>
  <si>
    <t>Légumes secs</t>
  </si>
  <si>
    <t>1210031</t>
  </si>
  <si>
    <t>Lait bébés en poudre</t>
  </si>
  <si>
    <t>2510031</t>
  </si>
  <si>
    <t>Compotes variées ou compotes variées</t>
  </si>
  <si>
    <t>N°VIF</t>
  </si>
  <si>
    <t>Petits pots bébés / Céréales</t>
  </si>
  <si>
    <t>4510629</t>
  </si>
  <si>
    <t>Champignons UE22
1 col = 12 x 235 g net</t>
  </si>
  <si>
    <t>Mélange apéro/Graine/fruits secs                                   1 Colis = 3kg</t>
  </si>
  <si>
    <t>Biscuits apéros                                            1 Colis = 1,3 kg</t>
  </si>
  <si>
    <t xml:space="preserve">Huile tournesol                                                     </t>
  </si>
  <si>
    <t xml:space="preserve">Compotes diverses ambiant                             
</t>
  </si>
  <si>
    <t>4510009</t>
  </si>
  <si>
    <t>0410229</t>
  </si>
  <si>
    <t>Chocolats divers</t>
  </si>
  <si>
    <t xml:space="preserve">Fruits secs </t>
  </si>
  <si>
    <t>Condiments divers/Mayo/Ketch/Moutar/sauces</t>
  </si>
  <si>
    <t>Boissons (jus, eau pétillante)</t>
  </si>
  <si>
    <t>0210001</t>
  </si>
  <si>
    <t>Biscottes / Toast / Tartines toastée</t>
  </si>
  <si>
    <t>Produits réservés aux Associations homologuées Aide publique - EN COLIS</t>
  </si>
  <si>
    <t>Quantité maxi en colis ou en kilo pour votre association</t>
  </si>
  <si>
    <t>Conditionn.</t>
  </si>
  <si>
    <t>Articles</t>
  </si>
  <si>
    <t>Désignation des produits</t>
  </si>
  <si>
    <t>Nombre de colis ou poids pour 100 UD</t>
  </si>
  <si>
    <t>Poids à transporter</t>
  </si>
  <si>
    <t>Condition. au colis     ou                à peser</t>
  </si>
  <si>
    <t>Poids brut
par colis ou à peser au kilo</t>
  </si>
  <si>
    <t>Poids à transporter    (Veillez à ne pas dépasser la charge utile de votre véhicule)</t>
  </si>
  <si>
    <t>Produits réservés aux EPICERIES SOCIALES - COLIS</t>
  </si>
  <si>
    <t>Autres produits (toutes associations) - EN KILOS ou AU COLIS</t>
  </si>
  <si>
    <t>Maxi pour votre association en kg</t>
  </si>
  <si>
    <t>Quantité souhaitée   en kg</t>
  </si>
  <si>
    <t>Toujours vérifier le total du poids du véhicule</t>
  </si>
  <si>
    <t>Patisseries diverses                                        1 col = 8 x 500 g (1 gateau = 700 g)</t>
  </si>
  <si>
    <t>4320229</t>
  </si>
  <si>
    <t>Emmental FSE+22
1 col = 40 x 250 g</t>
  </si>
  <si>
    <t>4630119</t>
  </si>
  <si>
    <t xml:space="preserve">Confiture / Pâte à tartiner </t>
  </si>
  <si>
    <t>1210001 0210021</t>
  </si>
  <si>
    <t>Produits toutes associations - EN KILOS</t>
  </si>
  <si>
    <t>Produits issus de la collecte toutes associations</t>
  </si>
  <si>
    <t>Total poids produits issus de la collecte toutes associations =</t>
  </si>
  <si>
    <t>Total poids produits toutes associations =</t>
  </si>
  <si>
    <t>Total poids produits "Epicerie Sociale" =</t>
  </si>
  <si>
    <t>Total poids produits "Aide Publique FEAD" =</t>
  </si>
  <si>
    <t>Produits réservés aux Epiceries Sociales - EN KILOS ou COLIS</t>
  </si>
  <si>
    <t>0410129</t>
  </si>
  <si>
    <t xml:space="preserve">Poudre petit dejeuner FSE 22                           1 col = 12 x 500 g net </t>
  </si>
  <si>
    <t>2010129</t>
  </si>
  <si>
    <t>4410023</t>
  </si>
  <si>
    <t>Purée de fruit ES 22                                         1 col = 60 x 100 g</t>
  </si>
  <si>
    <t>4930001</t>
  </si>
  <si>
    <t>4630001</t>
  </si>
  <si>
    <t>4930129</t>
  </si>
  <si>
    <r>
      <t xml:space="preserve">4630209 </t>
    </r>
    <r>
      <rPr>
        <strike/>
        <sz val="11"/>
        <rFont val="Arial"/>
        <family val="2"/>
      </rPr>
      <t>4630019</t>
    </r>
  </si>
  <si>
    <t>Poisson UE                                                      1 col = 25 x 400 g</t>
  </si>
  <si>
    <t>Café / Thé (lot 13223290020)</t>
  </si>
  <si>
    <t>Escalopes de poulet REACT20
1 col = 20 x 480 g (lot1321850004)</t>
  </si>
  <si>
    <t>Céréales FSE 22 - pétales chocolat                                  1 col = 12 x 375 g net</t>
  </si>
  <si>
    <t>Biscuits apéro / chips / divers</t>
  </si>
  <si>
    <r>
      <t xml:space="preserve">0610001 </t>
    </r>
    <r>
      <rPr>
        <strike/>
        <sz val="11"/>
        <color indexed="8"/>
        <rFont val="Arial"/>
        <family val="2"/>
      </rPr>
      <t>0610021</t>
    </r>
  </si>
  <si>
    <t>Sel / Poivre</t>
  </si>
  <si>
    <t>6010030</t>
  </si>
  <si>
    <t>Hygiène maison</t>
  </si>
  <si>
    <t xml:space="preserve">Conserves légumes </t>
  </si>
  <si>
    <r>
      <rPr>
        <strike/>
        <sz val="11"/>
        <rFont val="Arial"/>
        <family val="2"/>
      </rPr>
      <t>1730019</t>
    </r>
    <r>
      <rPr>
        <sz val="11"/>
        <rFont val="Arial"/>
        <family val="2"/>
      </rPr>
      <t xml:space="preserve"> 1730129</t>
    </r>
  </si>
  <si>
    <t>Beurre surgelé UE21
1 col = 40 x 250 g (lot1323006002)</t>
  </si>
  <si>
    <t>0910023</t>
  </si>
  <si>
    <t>4510929</t>
  </si>
  <si>
    <t>Sardines sauce tomate
1 col = 30 x 125 g net</t>
  </si>
  <si>
    <t>Thon FEAD 2020 REACT                                    1 col = 12 x 185 g net</t>
  </si>
  <si>
    <t>1710023</t>
  </si>
  <si>
    <t>1110023</t>
  </si>
  <si>
    <t>Date de perception souhaitée :</t>
  </si>
  <si>
    <t xml:space="preserve">Mise à jour </t>
  </si>
  <si>
    <r>
      <t xml:space="preserve">Lait ES                                                        
1 col = 6 x 1 L       </t>
    </r>
    <r>
      <rPr>
        <b/>
        <sz val="11"/>
        <rFont val="Arial"/>
        <family val="2"/>
      </rPr>
      <t>Palette de 140 col</t>
    </r>
  </si>
  <si>
    <t>Huile d'olive ES                                                                       1 col = 6 x 1 litre</t>
  </si>
  <si>
    <t>Riz ES 22                                                         1 col = 6 kg</t>
  </si>
  <si>
    <r>
      <t xml:space="preserve">Lait UE22                                                     
1 col = 6 x 1 L       </t>
    </r>
    <r>
      <rPr>
        <b/>
        <sz val="11"/>
        <rFont val="Arial"/>
        <family val="2"/>
      </rPr>
      <t>Palette de 144 col</t>
    </r>
  </si>
  <si>
    <t xml:space="preserve">Pois chiche nature UE22                                     1 col = 12 x 400 g net </t>
  </si>
  <si>
    <t>Compote de pommes UE 21
1 col = 12 x (4 x 100 g net)</t>
  </si>
  <si>
    <t>1210229</t>
  </si>
  <si>
    <t xml:space="preserve">Flageolets FSE22                                                        1 col = 12 x 400 g net </t>
  </si>
  <si>
    <t>4510429</t>
  </si>
  <si>
    <t>Haricots verts FSE22
1 col = 12 x 800 g net</t>
  </si>
  <si>
    <t>Purée de pommes de terre Mousseline FSE22                               1 col = 14 x 500 g net</t>
  </si>
  <si>
    <t>Sucre en poudre FSE22                                          1 col = 8 x 1 kg net</t>
  </si>
  <si>
    <t>Confiture de fraise FSE22                                1 col = 12 x 400 g net</t>
  </si>
  <si>
    <t>Le bon de commande doit nous parvenir 7 jours avant la date de perception souhaitée</t>
  </si>
  <si>
    <t>Poisson / crustacés - Poisson à la Bordelaise                                      1 col = 10 x 400 g</t>
  </si>
  <si>
    <t>Viande surgelée - Steack hachés                                          1 col = 50 x 100 g</t>
  </si>
  <si>
    <t>w&lt;</t>
  </si>
  <si>
    <t>Sauces tomate - AFLS</t>
  </si>
  <si>
    <t>4510128</t>
  </si>
  <si>
    <t>Haricots verts Subvlot infr21
1 col = 12 x 800 g net</t>
  </si>
  <si>
    <t>4410119</t>
  </si>
  <si>
    <t>Conserve courgette Mascarpone                            pot de 725 g</t>
  </si>
  <si>
    <t>Bon valable pour un enlèvement jusqu'au 9 avril 2023</t>
  </si>
</sst>
</file>

<file path=xl/styles.xml><?xml version="1.0" encoding="utf-8"?>
<styleSheet xmlns="http://schemas.openxmlformats.org/spreadsheetml/2006/main">
  <numFmts count="7">
    <numFmt numFmtId="164" formatCode="&quot;COLIS DE &quot;0.0&quot; KG&quot;"/>
    <numFmt numFmtId="165" formatCode="_-* #,##0.000\ _€_-;\-* #,##0.000\ _€_-;_-* \-???\ _€_-;_-@_-"/>
    <numFmt numFmtId="166" formatCode="_-* #,##0.00&quot; €&quot;_-;\-* #,##0.00&quot; €&quot;_-;_-* \-??&quot; €&quot;_-;_-@_-"/>
    <numFmt numFmtId="167" formatCode="_-* #,##0.000\ _€_-;\-* #,##0.000\ _€_-;_-* &quot;-&quot;???\ _€_-;_-@_-"/>
    <numFmt numFmtId="168" formatCode="[$-40C]d\ mmmm\ yyyy;@"/>
    <numFmt numFmtId="169" formatCode="#,##0.000&quot; Kg&quot;"/>
    <numFmt numFmtId="170" formatCode="0.000"/>
  </numFmts>
  <fonts count="38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b/>
      <sz val="20"/>
      <color indexed="52"/>
      <name val="Arial"/>
      <family val="2"/>
      <charset val="1"/>
    </font>
    <font>
      <b/>
      <sz val="16"/>
      <color indexed="52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sz val="28"/>
      <name val="Arial"/>
      <family val="2"/>
      <charset val="1"/>
    </font>
    <font>
      <sz val="10"/>
      <name val="Arial"/>
      <family val="2"/>
    </font>
    <font>
      <b/>
      <u/>
      <sz val="10"/>
      <name val="Arial"/>
      <family val="2"/>
      <charset val="1"/>
    </font>
    <font>
      <sz val="18"/>
      <name val="Arial"/>
      <family val="2"/>
      <charset val="1"/>
    </font>
    <font>
      <sz val="18"/>
      <color indexed="10"/>
      <name val="Arial"/>
      <family val="2"/>
    </font>
    <font>
      <sz val="18"/>
      <color indexed="30"/>
      <name val="Arial"/>
      <family val="2"/>
    </font>
    <font>
      <sz val="18"/>
      <name val="Arial"/>
      <family val="2"/>
    </font>
    <font>
      <b/>
      <sz val="12"/>
      <color indexed="9"/>
      <name val="Arial"/>
      <family val="2"/>
    </font>
    <font>
      <sz val="14"/>
      <name val="Arial"/>
      <family val="2"/>
    </font>
    <font>
      <b/>
      <sz val="18"/>
      <name val="Arial"/>
      <family val="2"/>
      <charset val="1"/>
    </font>
    <font>
      <sz val="11"/>
      <name val="Arial"/>
      <family val="2"/>
    </font>
    <font>
      <b/>
      <sz val="22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sz val="26"/>
      <color theme="1"/>
      <name val="Calibri"/>
      <family val="2"/>
      <scheme val="minor"/>
    </font>
    <font>
      <b/>
      <i/>
      <sz val="11"/>
      <name val="Arial"/>
      <family val="2"/>
    </font>
    <font>
      <u/>
      <sz val="10"/>
      <name val="Arial"/>
      <family val="2"/>
      <charset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  <charset val="1"/>
    </font>
    <font>
      <b/>
      <sz val="10"/>
      <name val="Arial"/>
      <family val="2"/>
      <charset val="1"/>
    </font>
    <font>
      <b/>
      <sz val="16"/>
      <color rgb="FFFF0000"/>
      <name val="Calibri"/>
      <family val="2"/>
      <scheme val="minor"/>
    </font>
    <font>
      <b/>
      <sz val="14"/>
      <name val="Arial"/>
      <family val="2"/>
    </font>
    <font>
      <strike/>
      <sz val="11"/>
      <name val="Arial"/>
      <family val="2"/>
    </font>
    <font>
      <strike/>
      <sz val="11"/>
      <color indexed="8"/>
      <name val="Arial"/>
      <family val="2"/>
    </font>
    <font>
      <b/>
      <sz val="12"/>
      <name val="Arial"/>
      <family val="2"/>
    </font>
    <font>
      <b/>
      <i/>
      <sz val="14"/>
      <color rgb="FFFF0000"/>
      <name val="Arial"/>
      <family val="2"/>
    </font>
    <font>
      <b/>
      <sz val="11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0"/>
        <bgColor indexed="16"/>
      </patternFill>
    </fill>
    <fill>
      <patternFill patternType="solid">
        <fgColor indexed="31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23"/>
      </patternFill>
    </fill>
    <fill>
      <patternFill patternType="solid">
        <fgColor theme="3" tint="0.79998168889431442"/>
        <bgColor indexed="23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23"/>
      </patternFill>
    </fill>
    <fill>
      <patternFill patternType="solid">
        <fgColor rgb="FF00B050"/>
        <bgColor indexed="23"/>
      </patternFill>
    </fill>
    <fill>
      <patternFill patternType="solid">
        <fgColor theme="0" tint="-0.14999847407452621"/>
        <bgColor indexed="23"/>
      </patternFill>
    </fill>
    <fill>
      <patternFill patternType="solid">
        <fgColor theme="0" tint="-0.249977111117893"/>
        <bgColor indexed="23"/>
      </patternFill>
    </fill>
    <fill>
      <patternFill patternType="solid">
        <fgColor theme="5" tint="0.39997558519241921"/>
        <bgColor indexed="23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ck">
        <color rgb="FFFF0000"/>
      </left>
      <right/>
      <top style="thick">
        <color rgb="FFFF0000"/>
      </top>
      <bottom style="thin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n">
        <color rgb="FFFF0000"/>
      </bottom>
      <diagonal/>
    </border>
    <border>
      <left style="thick">
        <color rgb="FFFF0000"/>
      </left>
      <right/>
      <top style="thin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n">
        <color rgb="FFFF0000"/>
      </top>
      <bottom style="thick">
        <color rgb="FFFF0000"/>
      </bottom>
      <diagonal/>
    </border>
  </borders>
  <cellStyleXfs count="10">
    <xf numFmtId="0" fontId="0" fillId="0" borderId="0"/>
    <xf numFmtId="0" fontId="1" fillId="0" borderId="0"/>
    <xf numFmtId="0" fontId="9" fillId="2" borderId="0" applyNumberFormat="0" applyBorder="0" applyAlignment="0" applyProtection="0"/>
    <xf numFmtId="0" fontId="25" fillId="0" borderId="0"/>
    <xf numFmtId="0" fontId="26" fillId="0" borderId="0"/>
    <xf numFmtId="0" fontId="26" fillId="0" borderId="0"/>
    <xf numFmtId="0" fontId="1" fillId="0" borderId="0"/>
    <xf numFmtId="0" fontId="25" fillId="0" borderId="0"/>
    <xf numFmtId="0" fontId="26" fillId="0" borderId="0"/>
    <xf numFmtId="0" fontId="1" fillId="0" borderId="0"/>
  </cellStyleXfs>
  <cellXfs count="202">
    <xf numFmtId="0" fontId="0" fillId="0" borderId="0" xfId="0"/>
    <xf numFmtId="0" fontId="7" fillId="0" borderId="0" xfId="0" applyFont="1" applyFill="1" applyBorder="1" applyAlignment="1" applyProtection="1">
      <alignment vertical="center"/>
    </xf>
    <xf numFmtId="0" fontId="7" fillId="0" borderId="0" xfId="1" applyFont="1" applyBorder="1" applyAlignment="1" applyProtection="1">
      <alignment horizontal="left" vertical="center"/>
    </xf>
    <xf numFmtId="0" fontId="1" fillId="0" borderId="1" xfId="1" applyBorder="1" applyAlignment="1" applyProtection="1">
      <alignment horizontal="center"/>
    </xf>
    <xf numFmtId="0" fontId="1" fillId="0" borderId="2" xfId="1" applyFont="1" applyBorder="1" applyAlignment="1" applyProtection="1">
      <alignment horizontal="center" wrapText="1"/>
    </xf>
    <xf numFmtId="0" fontId="1" fillId="0" borderId="1" xfId="1" applyFont="1" applyBorder="1" applyProtection="1"/>
    <xf numFmtId="0" fontId="1" fillId="0" borderId="0" xfId="1" applyProtection="1"/>
    <xf numFmtId="0" fontId="3" fillId="0" borderId="1" xfId="1" applyFont="1" applyFill="1" applyBorder="1" applyAlignment="1" applyProtection="1">
      <alignment horizontal="center" vertical="center"/>
      <protection locked="0"/>
    </xf>
    <xf numFmtId="49" fontId="2" fillId="0" borderId="0" xfId="1" applyNumberFormat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4" fontId="2" fillId="0" borderId="0" xfId="1" applyNumberFormat="1" applyFont="1" applyAlignment="1" applyProtection="1">
      <alignment horizontal="right" vertical="center"/>
    </xf>
    <xf numFmtId="0" fontId="2" fillId="0" borderId="0" xfId="1" applyFont="1" applyFill="1" applyAlignment="1" applyProtection="1">
      <alignment vertical="center"/>
    </xf>
    <xf numFmtId="0" fontId="0" fillId="0" borderId="0" xfId="0" applyProtection="1"/>
    <xf numFmtId="49" fontId="2" fillId="0" borderId="1" xfId="1" applyNumberFormat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vertical="center" wrapText="1"/>
    </xf>
    <xf numFmtId="0" fontId="1" fillId="0" borderId="2" xfId="1" applyFont="1" applyBorder="1" applyAlignment="1" applyProtection="1">
      <alignment wrapText="1"/>
    </xf>
    <xf numFmtId="0" fontId="1" fillId="0" borderId="3" xfId="1" applyBorder="1" applyAlignment="1" applyProtection="1">
      <alignment horizontal="center"/>
    </xf>
    <xf numFmtId="0" fontId="1" fillId="0" borderId="5" xfId="1" applyFont="1" applyBorder="1" applyAlignment="1" applyProtection="1">
      <alignment horizontal="center" wrapText="1"/>
    </xf>
    <xf numFmtId="0" fontId="7" fillId="0" borderId="0" xfId="1" applyFont="1" applyBorder="1" applyAlignment="1" applyProtection="1">
      <alignment horizontal="center" vertical="center"/>
    </xf>
    <xf numFmtId="165" fontId="2" fillId="0" borderId="1" xfId="1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49" fontId="4" fillId="0" borderId="0" xfId="1" applyNumberFormat="1" applyFont="1" applyBorder="1" applyAlignment="1" applyProtection="1">
      <alignment wrapText="1"/>
    </xf>
    <xf numFmtId="49" fontId="3" fillId="0" borderId="1" xfId="1" applyNumberFormat="1" applyFont="1" applyBorder="1" applyAlignment="1" applyProtection="1">
      <alignment horizontal="center" vertical="center"/>
    </xf>
    <xf numFmtId="0" fontId="1" fillId="0" borderId="0" xfId="1" applyAlignment="1" applyProtection="1">
      <alignment horizontal="center"/>
    </xf>
    <xf numFmtId="0" fontId="3" fillId="4" borderId="1" xfId="1" applyNumberFormat="1" applyFont="1" applyFill="1" applyBorder="1" applyAlignment="1" applyProtection="1">
      <alignment horizontal="center" vertical="center"/>
    </xf>
    <xf numFmtId="0" fontId="1" fillId="0" borderId="0" xfId="1" applyFont="1" applyFill="1" applyAlignment="1" applyProtection="1"/>
    <xf numFmtId="14" fontId="2" fillId="0" borderId="0" xfId="1" applyNumberFormat="1" applyFont="1" applyFill="1" applyAlignment="1" applyProtection="1">
      <alignment vertical="center"/>
    </xf>
    <xf numFmtId="0" fontId="2" fillId="0" borderId="0" xfId="1" applyNumberFormat="1" applyFont="1" applyFill="1" applyAlignment="1" applyProtection="1">
      <alignment vertical="center"/>
    </xf>
    <xf numFmtId="165" fontId="6" fillId="0" borderId="8" xfId="1" applyNumberFormat="1" applyFont="1" applyBorder="1" applyAlignment="1" applyProtection="1">
      <alignment horizontal="center" vertical="center"/>
    </xf>
    <xf numFmtId="165" fontId="2" fillId="0" borderId="0" xfId="1" applyNumberFormat="1" applyFont="1" applyFill="1" applyAlignment="1" applyProtection="1">
      <alignment vertical="center"/>
    </xf>
    <xf numFmtId="165" fontId="2" fillId="0" borderId="8" xfId="1" applyNumberFormat="1" applyFont="1" applyBorder="1" applyAlignment="1" applyProtection="1">
      <alignment horizontal="center" vertical="top" wrapText="1"/>
    </xf>
    <xf numFmtId="166" fontId="6" fillId="0" borderId="0" xfId="1" applyNumberFormat="1" applyFont="1" applyAlignment="1" applyProtection="1">
      <alignment horizontal="center" vertical="center"/>
    </xf>
    <xf numFmtId="0" fontId="1" fillId="0" borderId="0" xfId="1" applyFill="1" applyProtection="1"/>
    <xf numFmtId="49" fontId="14" fillId="0" borderId="0" xfId="1" applyNumberFormat="1" applyFont="1" applyAlignment="1" applyProtection="1">
      <alignment vertical="top"/>
    </xf>
    <xf numFmtId="49" fontId="11" fillId="0" borderId="0" xfId="1" applyNumberFormat="1" applyFont="1" applyAlignment="1" applyProtection="1">
      <alignment vertical="top"/>
    </xf>
    <xf numFmtId="0" fontId="1" fillId="0" borderId="0" xfId="1" applyFill="1" applyBorder="1" applyProtection="1"/>
    <xf numFmtId="49" fontId="2" fillId="0" borderId="0" xfId="1" applyNumberFormat="1" applyFont="1" applyFill="1" applyAlignment="1" applyProtection="1">
      <alignment vertical="center"/>
    </xf>
    <xf numFmtId="164" fontId="2" fillId="0" borderId="0" xfId="1" applyNumberFormat="1" applyFont="1" applyFill="1" applyAlignment="1" applyProtection="1">
      <alignment horizontal="right" vertical="center"/>
    </xf>
    <xf numFmtId="165" fontId="2" fillId="0" borderId="0" xfId="1" applyNumberFormat="1" applyFont="1" applyFill="1" applyAlignment="1" applyProtection="1">
      <alignment horizontal="center" vertical="center"/>
    </xf>
    <xf numFmtId="0" fontId="3" fillId="5" borderId="1" xfId="1" applyFont="1" applyFill="1" applyBorder="1" applyAlignment="1" applyProtection="1">
      <alignment horizontal="center" vertical="center" wrapText="1"/>
    </xf>
    <xf numFmtId="49" fontId="3" fillId="5" borderId="1" xfId="1" applyNumberFormat="1" applyFont="1" applyFill="1" applyBorder="1" applyAlignment="1" applyProtection="1">
      <alignment horizontal="center" vertical="center"/>
    </xf>
    <xf numFmtId="0" fontId="3" fillId="5" borderId="1" xfId="1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/>
    <xf numFmtId="0" fontId="7" fillId="0" borderId="9" xfId="0" applyFont="1" applyFill="1" applyBorder="1" applyAlignment="1" applyProtection="1">
      <alignment vertical="center"/>
    </xf>
    <xf numFmtId="165" fontId="0" fillId="0" borderId="0" xfId="0" applyNumberFormat="1" applyProtection="1"/>
    <xf numFmtId="167" fontId="0" fillId="0" borderId="0" xfId="0" applyNumberFormat="1" applyProtection="1"/>
    <xf numFmtId="49" fontId="18" fillId="0" borderId="3" xfId="1" applyNumberFormat="1" applyFont="1" applyFill="1" applyBorder="1" applyAlignment="1" applyProtection="1">
      <alignment horizontal="center" vertical="center"/>
    </xf>
    <xf numFmtId="0" fontId="18" fillId="0" borderId="6" xfId="0" applyFont="1" applyBorder="1" applyAlignment="1">
      <alignment horizontal="left" vertical="center" wrapText="1"/>
    </xf>
    <xf numFmtId="0" fontId="16" fillId="0" borderId="7" xfId="1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1" fillId="0" borderId="19" xfId="1" applyFill="1" applyBorder="1" applyAlignment="1" applyProtection="1">
      <alignment horizontal="center"/>
    </xf>
    <xf numFmtId="0" fontId="1" fillId="0" borderId="20" xfId="1" applyFill="1" applyBorder="1" applyAlignment="1" applyProtection="1">
      <alignment horizontal="center"/>
    </xf>
    <xf numFmtId="0" fontId="0" fillId="0" borderId="19" xfId="0" applyBorder="1" applyProtection="1"/>
    <xf numFmtId="0" fontId="0" fillId="0" borderId="20" xfId="0" applyBorder="1" applyProtection="1"/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1" fillId="0" borderId="0" xfId="1" applyBorder="1" applyAlignment="1" applyProtection="1">
      <alignment horizontal="center"/>
    </xf>
    <xf numFmtId="0" fontId="1" fillId="0" borderId="0" xfId="1" applyFont="1" applyBorder="1" applyProtection="1"/>
    <xf numFmtId="0" fontId="0" fillId="0" borderId="0" xfId="0" applyBorder="1" applyProtection="1"/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23" fillId="0" borderId="0" xfId="1" applyFont="1" applyFill="1" applyAlignment="1" applyProtection="1">
      <alignment vertical="center"/>
    </xf>
    <xf numFmtId="49" fontId="24" fillId="0" borderId="0" xfId="1" applyNumberFormat="1" applyFont="1" applyAlignment="1" applyProtection="1">
      <alignment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49" fontId="27" fillId="0" borderId="33" xfId="3" applyNumberFormat="1" applyFont="1" applyBorder="1" applyAlignment="1" applyProtection="1">
      <alignment horizontal="center" vertical="center"/>
    </xf>
    <xf numFmtId="0" fontId="27" fillId="0" borderId="6" xfId="3" applyFont="1" applyBorder="1" applyAlignment="1" applyProtection="1">
      <alignment horizontal="left" vertical="center" wrapText="1"/>
    </xf>
    <xf numFmtId="49" fontId="27" fillId="0" borderId="6" xfId="3" applyNumberFormat="1" applyFont="1" applyBorder="1" applyAlignment="1" applyProtection="1">
      <alignment horizontal="center" vertical="center"/>
    </xf>
    <xf numFmtId="0" fontId="27" fillId="0" borderId="6" xfId="3" applyFont="1" applyBorder="1" applyAlignment="1" applyProtection="1">
      <alignment vertical="center" wrapText="1"/>
    </xf>
    <xf numFmtId="169" fontId="27" fillId="0" borderId="6" xfId="7" applyNumberFormat="1" applyFont="1" applyBorder="1" applyAlignment="1" applyProtection="1">
      <alignment horizontal="center" vertical="center"/>
    </xf>
    <xf numFmtId="0" fontId="28" fillId="0" borderId="6" xfId="7" applyFont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18" fillId="0" borderId="6" xfId="0" applyFont="1" applyBorder="1" applyAlignment="1">
      <alignment horizontal="left" wrapText="1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165" fontId="29" fillId="10" borderId="1" xfId="1" applyNumberFormat="1" applyFont="1" applyFill="1" applyBorder="1" applyAlignment="1" applyProtection="1">
      <alignment horizontal="center" vertical="center" wrapText="1"/>
    </xf>
    <xf numFmtId="0" fontId="29" fillId="11" borderId="1" xfId="1" applyFont="1" applyFill="1" applyBorder="1" applyAlignment="1" applyProtection="1">
      <alignment horizontal="center" vertical="center" wrapText="1"/>
    </xf>
    <xf numFmtId="165" fontId="29" fillId="11" borderId="1" xfId="1" applyNumberFormat="1" applyFont="1" applyFill="1" applyBorder="1" applyAlignment="1" applyProtection="1">
      <alignment horizontal="center" vertical="center" wrapText="1"/>
    </xf>
    <xf numFmtId="0" fontId="31" fillId="0" borderId="0" xfId="0" applyFont="1" applyProtection="1"/>
    <xf numFmtId="0" fontId="3" fillId="0" borderId="1" xfId="1" applyFont="1" applyFill="1" applyBorder="1" applyAlignment="1" applyProtection="1">
      <alignment horizontal="center" vertical="center"/>
    </xf>
    <xf numFmtId="49" fontId="18" fillId="0" borderId="3" xfId="1" applyNumberFormat="1" applyFont="1" applyFill="1" applyBorder="1" applyAlignment="1" applyProtection="1">
      <alignment horizontal="center" vertical="center" wrapText="1"/>
    </xf>
    <xf numFmtId="49" fontId="27" fillId="0" borderId="36" xfId="3" applyNumberFormat="1" applyFont="1" applyBorder="1" applyAlignment="1" applyProtection="1">
      <alignment horizontal="center" vertical="center"/>
    </xf>
    <xf numFmtId="0" fontId="27" fillId="0" borderId="37" xfId="3" applyFont="1" applyBorder="1" applyAlignment="1" applyProtection="1">
      <alignment horizontal="left" vertical="center" wrapText="1"/>
    </xf>
    <xf numFmtId="0" fontId="16" fillId="0" borderId="29" xfId="1" applyFont="1" applyFill="1" applyBorder="1" applyAlignment="1" applyProtection="1">
      <alignment horizontal="center" vertical="center"/>
    </xf>
    <xf numFmtId="0" fontId="28" fillId="0" borderId="37" xfId="7" applyFont="1" applyBorder="1" applyAlignment="1" applyProtection="1">
      <alignment horizontal="center" vertical="center"/>
    </xf>
    <xf numFmtId="0" fontId="3" fillId="0" borderId="38" xfId="1" applyFont="1" applyFill="1" applyBorder="1" applyAlignment="1" applyProtection="1">
      <alignment horizontal="center" vertical="center"/>
    </xf>
    <xf numFmtId="0" fontId="3" fillId="0" borderId="38" xfId="1" applyFont="1" applyFill="1" applyBorder="1" applyAlignment="1" applyProtection="1">
      <alignment horizontal="center" vertical="center"/>
      <protection locked="0"/>
    </xf>
    <xf numFmtId="165" fontId="2" fillId="0" borderId="38" xfId="1" applyNumberFormat="1" applyFont="1" applyFill="1" applyBorder="1" applyAlignment="1" applyProtection="1">
      <alignment horizontal="center" vertical="center"/>
    </xf>
    <xf numFmtId="0" fontId="18" fillId="0" borderId="39" xfId="0" applyFont="1" applyBorder="1" applyAlignment="1">
      <alignment horizontal="left" vertical="center" wrapText="1"/>
    </xf>
    <xf numFmtId="0" fontId="32" fillId="0" borderId="7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49" fontId="30" fillId="9" borderId="4" xfId="1" applyNumberFormat="1" applyFont="1" applyFill="1" applyBorder="1" applyAlignment="1" applyProtection="1">
      <alignment horizontal="center" vertical="center"/>
    </xf>
    <xf numFmtId="49" fontId="30" fillId="9" borderId="4" xfId="1" applyNumberFormat="1" applyFont="1" applyFill="1" applyBorder="1" applyAlignment="1" applyProtection="1">
      <alignment horizontal="center" vertical="center" wrapText="1"/>
    </xf>
    <xf numFmtId="49" fontId="3" fillId="9" borderId="7" xfId="1" applyNumberFormat="1" applyFont="1" applyFill="1" applyBorder="1" applyAlignment="1" applyProtection="1">
      <alignment horizontal="center" vertical="center"/>
    </xf>
    <xf numFmtId="165" fontId="21" fillId="0" borderId="32" xfId="1" applyNumberFormat="1" applyFont="1" applyFill="1" applyBorder="1" applyAlignment="1" applyProtection="1">
      <alignment horizontal="center" vertical="center"/>
    </xf>
    <xf numFmtId="0" fontId="18" fillId="13" borderId="6" xfId="0" applyFont="1" applyFill="1" applyBorder="1" applyAlignment="1">
      <alignment horizontal="left" vertical="center" wrapText="1"/>
    </xf>
    <xf numFmtId="0" fontId="3" fillId="13" borderId="1" xfId="1" applyNumberFormat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49" fontId="27" fillId="0" borderId="6" xfId="3" applyNumberFormat="1" applyFont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5" fillId="0" borderId="0" xfId="1" applyFont="1" applyBorder="1" applyAlignment="1" applyProtection="1">
      <alignment horizontal="right" vertical="center"/>
    </xf>
    <xf numFmtId="0" fontId="21" fillId="0" borderId="0" xfId="1" applyFont="1" applyBorder="1" applyAlignment="1" applyProtection="1">
      <alignment horizontal="right" vertical="center"/>
    </xf>
    <xf numFmtId="170" fontId="7" fillId="0" borderId="9" xfId="0" applyNumberFormat="1" applyFont="1" applyFill="1" applyBorder="1" applyAlignment="1" applyProtection="1">
      <alignment horizontal="center"/>
    </xf>
    <xf numFmtId="170" fontId="7" fillId="0" borderId="0" xfId="1" applyNumberFormat="1" applyFont="1" applyBorder="1" applyAlignment="1" applyProtection="1">
      <alignment horizontal="center" vertical="center"/>
    </xf>
    <xf numFmtId="170" fontId="29" fillId="10" borderId="1" xfId="1" applyNumberFormat="1" applyFont="1" applyFill="1" applyBorder="1" applyAlignment="1" applyProtection="1">
      <alignment horizontal="center" vertical="center" wrapText="1"/>
    </xf>
    <xf numFmtId="170" fontId="2" fillId="0" borderId="1" xfId="1" applyNumberFormat="1" applyFont="1" applyFill="1" applyBorder="1" applyAlignment="1" applyProtection="1">
      <alignment horizontal="center" vertical="center"/>
    </xf>
    <xf numFmtId="170" fontId="2" fillId="13" borderId="1" xfId="1" applyNumberFormat="1" applyFont="1" applyFill="1" applyBorder="1" applyAlignment="1" applyProtection="1">
      <alignment horizontal="center" vertical="center"/>
    </xf>
    <xf numFmtId="170" fontId="30" fillId="9" borderId="4" xfId="1" applyNumberFormat="1" applyFont="1" applyFill="1" applyBorder="1" applyAlignment="1" applyProtection="1">
      <alignment horizontal="center" vertical="center"/>
    </xf>
    <xf numFmtId="170" fontId="2" fillId="0" borderId="38" xfId="1" applyNumberFormat="1" applyFont="1" applyFill="1" applyBorder="1" applyAlignment="1" applyProtection="1">
      <alignment horizontal="center" vertical="center"/>
    </xf>
    <xf numFmtId="170" fontId="21" fillId="0" borderId="1" xfId="1" applyNumberFormat="1" applyFont="1" applyFill="1" applyBorder="1" applyAlignment="1" applyProtection="1">
      <alignment horizontal="center" vertical="center"/>
    </xf>
    <xf numFmtId="170" fontId="0" fillId="0" borderId="0" xfId="0" applyNumberFormat="1" applyAlignment="1" applyProtection="1">
      <alignment horizontal="center"/>
    </xf>
    <xf numFmtId="170" fontId="2" fillId="0" borderId="0" xfId="1" applyNumberFormat="1" applyFont="1" applyAlignment="1" applyProtection="1">
      <alignment horizontal="center" vertical="center"/>
    </xf>
    <xf numFmtId="170" fontId="2" fillId="0" borderId="0" xfId="1" applyNumberFormat="1" applyFont="1" applyFill="1" applyAlignment="1" applyProtection="1">
      <alignment horizontal="center" vertical="center"/>
    </xf>
    <xf numFmtId="170" fontId="1" fillId="0" borderId="18" xfId="1" applyNumberFormat="1" applyBorder="1" applyAlignment="1" applyProtection="1">
      <alignment horizontal="center"/>
    </xf>
    <xf numFmtId="170" fontId="1" fillId="0" borderId="18" xfId="1" applyNumberFormat="1" applyFont="1" applyBorder="1" applyAlignment="1" applyProtection="1">
      <alignment horizontal="center" wrapText="1"/>
    </xf>
    <xf numFmtId="170" fontId="1" fillId="0" borderId="0" xfId="1" applyNumberFormat="1" applyBorder="1" applyAlignment="1" applyProtection="1">
      <alignment horizontal="center"/>
    </xf>
    <xf numFmtId="170" fontId="1" fillId="0" borderId="0" xfId="1" applyNumberFormat="1" applyAlignment="1" applyProtection="1">
      <alignment horizontal="center"/>
    </xf>
    <xf numFmtId="165" fontId="23" fillId="0" borderId="40" xfId="1" applyNumberFormat="1" applyFont="1" applyBorder="1" applyAlignment="1" applyProtection="1">
      <alignment horizontal="center" vertical="center"/>
    </xf>
    <xf numFmtId="168" fontId="23" fillId="0" borderId="41" xfId="1" applyNumberFormat="1" applyFont="1" applyFill="1" applyBorder="1" applyAlignment="1" applyProtection="1">
      <alignment horizontal="left" vertical="center" wrapText="1"/>
    </xf>
    <xf numFmtId="49" fontId="21" fillId="0" borderId="5" xfId="1" applyNumberFormat="1" applyFont="1" applyFill="1" applyBorder="1" applyAlignment="1" applyProtection="1">
      <alignment horizontal="right" vertical="center"/>
    </xf>
    <xf numFmtId="49" fontId="21" fillId="0" borderId="10" xfId="1" applyNumberFormat="1" applyFont="1" applyFill="1" applyBorder="1" applyAlignment="1" applyProtection="1">
      <alignment horizontal="right" vertical="center"/>
    </xf>
    <xf numFmtId="14" fontId="37" fillId="0" borderId="0" xfId="1" applyNumberFormat="1" applyFont="1" applyBorder="1" applyAlignment="1" applyProtection="1">
      <alignment horizontal="right" vertical="center"/>
    </xf>
    <xf numFmtId="0" fontId="2" fillId="0" borderId="14" xfId="1" applyFont="1" applyFill="1" applyBorder="1" applyAlignment="1" applyProtection="1">
      <alignment horizontal="center" vertical="center"/>
    </xf>
    <xf numFmtId="0" fontId="2" fillId="0" borderId="15" xfId="1" applyFont="1" applyFill="1" applyBorder="1" applyAlignment="1" applyProtection="1">
      <alignment horizontal="center" vertical="center"/>
    </xf>
    <xf numFmtId="0" fontId="2" fillId="0" borderId="16" xfId="1" applyFont="1" applyFill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center" vertical="top" wrapText="1"/>
    </xf>
    <xf numFmtId="0" fontId="10" fillId="0" borderId="12" xfId="1" applyFont="1" applyBorder="1" applyAlignment="1" applyProtection="1">
      <alignment horizontal="center" vertical="top" wrapText="1"/>
    </xf>
    <xf numFmtId="0" fontId="10" fillId="0" borderId="13" xfId="1" applyFont="1" applyBorder="1" applyAlignment="1" applyProtection="1">
      <alignment horizontal="center" vertical="top" wrapText="1"/>
    </xf>
    <xf numFmtId="0" fontId="2" fillId="0" borderId="0" xfId="1" applyFont="1" applyBorder="1" applyAlignment="1" applyProtection="1">
      <alignment horizontal="right" vertical="top" wrapText="1"/>
    </xf>
    <xf numFmtId="0" fontId="2" fillId="0" borderId="17" xfId="1" applyFont="1" applyBorder="1" applyAlignment="1" applyProtection="1">
      <alignment horizontal="right" vertical="top" wrapText="1"/>
    </xf>
    <xf numFmtId="0" fontId="19" fillId="0" borderId="18" xfId="1" applyNumberFormat="1" applyFont="1" applyFill="1" applyBorder="1" applyAlignment="1" applyProtection="1">
      <alignment horizontal="center" vertical="center" wrapText="1"/>
    </xf>
    <xf numFmtId="0" fontId="19" fillId="0" borderId="19" xfId="1" applyNumberFormat="1" applyFont="1" applyFill="1" applyBorder="1" applyAlignment="1" applyProtection="1">
      <alignment horizontal="center" vertical="center" wrapText="1"/>
    </xf>
    <xf numFmtId="0" fontId="19" fillId="0" borderId="20" xfId="1" applyNumberFormat="1" applyFont="1" applyFill="1" applyBorder="1" applyAlignment="1" applyProtection="1">
      <alignment horizontal="center" vertical="center" wrapText="1"/>
    </xf>
    <xf numFmtId="0" fontId="21" fillId="0" borderId="0" xfId="1" applyFont="1" applyBorder="1" applyAlignment="1" applyProtection="1">
      <alignment horizontal="right" vertical="center"/>
    </xf>
    <xf numFmtId="164" fontId="6" fillId="0" borderId="0" xfId="1" applyNumberFormat="1" applyFont="1" applyBorder="1" applyAlignment="1" applyProtection="1">
      <alignment horizontal="right" vertical="center"/>
    </xf>
    <xf numFmtId="164" fontId="6" fillId="0" borderId="17" xfId="1" applyNumberFormat="1" applyFont="1" applyBorder="1" applyAlignment="1" applyProtection="1">
      <alignment horizontal="right" vertical="center"/>
    </xf>
    <xf numFmtId="0" fontId="7" fillId="3" borderId="0" xfId="1" applyFont="1" applyFill="1" applyBorder="1" applyAlignment="1" applyProtection="1">
      <alignment horizontal="left" vertical="center"/>
      <protection locked="0"/>
    </xf>
    <xf numFmtId="168" fontId="7" fillId="3" borderId="0" xfId="1" applyNumberFormat="1" applyFont="1" applyFill="1" applyBorder="1" applyAlignment="1" applyProtection="1">
      <alignment horizontal="left" vertical="center"/>
      <protection locked="0"/>
    </xf>
    <xf numFmtId="0" fontId="3" fillId="0" borderId="1" xfId="1" applyFont="1" applyFill="1" applyBorder="1" applyAlignment="1" applyProtection="1">
      <alignment horizontal="center" vertical="center"/>
    </xf>
    <xf numFmtId="49" fontId="3" fillId="12" borderId="27" xfId="1" applyNumberFormat="1" applyFont="1" applyFill="1" applyBorder="1" applyAlignment="1" applyProtection="1">
      <alignment horizontal="center" vertical="center"/>
    </xf>
    <xf numFmtId="49" fontId="3" fillId="12" borderId="28" xfId="1" applyNumberFormat="1" applyFont="1" applyFill="1" applyBorder="1" applyAlignment="1" applyProtection="1">
      <alignment horizontal="center" vertical="center"/>
    </xf>
    <xf numFmtId="49" fontId="3" fillId="12" borderId="29" xfId="1" applyNumberFormat="1" applyFont="1" applyFill="1" applyBorder="1" applyAlignment="1" applyProtection="1">
      <alignment horizontal="center" vertical="center"/>
    </xf>
    <xf numFmtId="49" fontId="3" fillId="8" borderId="30" xfId="1" applyNumberFormat="1" applyFont="1" applyFill="1" applyBorder="1" applyAlignment="1" applyProtection="1">
      <alignment horizontal="center" vertical="center"/>
    </xf>
    <xf numFmtId="49" fontId="3" fillId="8" borderId="0" xfId="1" applyNumberFormat="1" applyFont="1" applyFill="1" applyBorder="1" applyAlignment="1" applyProtection="1">
      <alignment horizontal="center" vertical="center"/>
    </xf>
    <xf numFmtId="49" fontId="3" fillId="8" borderId="31" xfId="1" applyNumberFormat="1" applyFont="1" applyFill="1" applyBorder="1" applyAlignment="1" applyProtection="1">
      <alignment horizontal="center" vertical="center"/>
    </xf>
    <xf numFmtId="49" fontId="3" fillId="9" borderId="30" xfId="1" applyNumberFormat="1" applyFont="1" applyFill="1" applyBorder="1" applyAlignment="1" applyProtection="1">
      <alignment horizontal="center" vertical="center"/>
    </xf>
    <xf numFmtId="49" fontId="3" fillId="9" borderId="0" xfId="1" applyNumberFormat="1" applyFont="1" applyFill="1" applyBorder="1" applyAlignment="1" applyProtection="1">
      <alignment horizontal="center" vertical="center"/>
    </xf>
    <xf numFmtId="49" fontId="3" fillId="9" borderId="31" xfId="1" applyNumberFormat="1" applyFont="1" applyFill="1" applyBorder="1" applyAlignment="1" applyProtection="1">
      <alignment horizontal="center" vertical="center"/>
    </xf>
    <xf numFmtId="49" fontId="17" fillId="6" borderId="5" xfId="1" applyNumberFormat="1" applyFont="1" applyFill="1" applyBorder="1" applyAlignment="1" applyProtection="1">
      <alignment horizontal="center" vertical="center"/>
    </xf>
    <xf numFmtId="49" fontId="17" fillId="6" borderId="10" xfId="1" applyNumberFormat="1" applyFont="1" applyFill="1" applyBorder="1" applyAlignment="1" applyProtection="1">
      <alignment horizontal="center" vertical="center"/>
    </xf>
    <xf numFmtId="49" fontId="17" fillId="6" borderId="32" xfId="1" applyNumberFormat="1" applyFont="1" applyFill="1" applyBorder="1" applyAlignment="1" applyProtection="1">
      <alignment horizontal="center" vertical="center"/>
    </xf>
    <xf numFmtId="49" fontId="3" fillId="9" borderId="34" xfId="1" applyNumberFormat="1" applyFont="1" applyFill="1" applyBorder="1" applyAlignment="1" applyProtection="1">
      <alignment horizontal="center" vertical="center"/>
    </xf>
    <xf numFmtId="49" fontId="3" fillId="9" borderId="35" xfId="1" applyNumberFormat="1" applyFont="1" applyFill="1" applyBorder="1" applyAlignment="1" applyProtection="1">
      <alignment horizontal="center" vertical="center"/>
    </xf>
    <xf numFmtId="0" fontId="23" fillId="0" borderId="42" xfId="1" applyFont="1" applyBorder="1" applyAlignment="1" applyProtection="1">
      <alignment horizontal="left" vertical="center"/>
    </xf>
    <xf numFmtId="0" fontId="23" fillId="0" borderId="43" xfId="1" applyFont="1" applyBorder="1" applyAlignment="1" applyProtection="1">
      <alignment horizontal="left" vertical="center"/>
    </xf>
    <xf numFmtId="0" fontId="22" fillId="7" borderId="21" xfId="0" applyFont="1" applyFill="1" applyBorder="1" applyAlignment="1" applyProtection="1">
      <alignment horizontal="center" vertical="center" wrapText="1"/>
    </xf>
    <xf numFmtId="0" fontId="22" fillId="7" borderId="22" xfId="0" applyFont="1" applyFill="1" applyBorder="1" applyAlignment="1" applyProtection="1">
      <alignment horizontal="center" vertical="center"/>
    </xf>
    <xf numFmtId="0" fontId="22" fillId="7" borderId="23" xfId="0" applyFont="1" applyFill="1" applyBorder="1" applyAlignment="1" applyProtection="1">
      <alignment horizontal="center" vertical="center"/>
    </xf>
    <xf numFmtId="0" fontId="22" fillId="7" borderId="24" xfId="0" applyFont="1" applyFill="1" applyBorder="1" applyAlignment="1" applyProtection="1">
      <alignment horizontal="center" vertical="center"/>
    </xf>
    <xf numFmtId="0" fontId="22" fillId="7" borderId="25" xfId="0" applyFont="1" applyFill="1" applyBorder="1" applyAlignment="1" applyProtection="1">
      <alignment horizontal="center" vertical="center"/>
    </xf>
    <xf numFmtId="0" fontId="22" fillId="7" borderId="26" xfId="0" applyFont="1" applyFill="1" applyBorder="1" applyAlignment="1" applyProtection="1">
      <alignment horizontal="center" vertical="center"/>
    </xf>
    <xf numFmtId="0" fontId="36" fillId="0" borderId="10" xfId="1" applyNumberFormat="1" applyFont="1" applyBorder="1" applyAlignment="1" applyProtection="1">
      <alignment horizontal="center" vertical="center"/>
    </xf>
    <xf numFmtId="0" fontId="8" fillId="0" borderId="10" xfId="1" applyNumberFormat="1" applyFont="1" applyBorder="1" applyAlignment="1" applyProtection="1">
      <alignment horizontal="center" vertical="center"/>
    </xf>
    <xf numFmtId="49" fontId="3" fillId="0" borderId="3" xfId="1" applyNumberFormat="1" applyFont="1" applyBorder="1" applyAlignment="1" applyProtection="1">
      <alignment horizontal="center" vertical="center"/>
    </xf>
    <xf numFmtId="49" fontId="3" fillId="0" borderId="7" xfId="1" applyNumberFormat="1" applyFont="1" applyBorder="1" applyAlignment="1" applyProtection="1">
      <alignment horizontal="center" vertical="center"/>
    </xf>
    <xf numFmtId="49" fontId="3" fillId="0" borderId="1" xfId="1" applyNumberFormat="1" applyFont="1" applyBorder="1" applyAlignment="1" applyProtection="1">
      <alignment horizontal="center" vertical="center"/>
    </xf>
  </cellXfs>
  <cellStyles count="10">
    <cellStyle name="Excel Built-in Normal" xfId="1"/>
    <cellStyle name="Excel Built-in Normal 2" xfId="5"/>
    <cellStyle name="Excel Built-in Normal 2 2" xfId="6"/>
    <cellStyle name="Excel Built-in Normal 2 3" xfId="9"/>
    <cellStyle name="Excel Built-in Normal 3" xfId="8"/>
    <cellStyle name="Explanatory Text" xfId="4"/>
    <cellStyle name="Normal" xfId="0" builtinId="0"/>
    <cellStyle name="Normal 2" xfId="3"/>
    <cellStyle name="Normal 3" xfId="7"/>
    <cellStyle name="Sans nom1" xfId="2"/>
  </cellStyles>
  <dxfs count="1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28575</xdr:colOff>
      <xdr:row>0</xdr:row>
      <xdr:rowOff>838200</xdr:rowOff>
    </xdr:to>
    <xdr:pic>
      <xdr:nvPicPr>
        <xdr:cNvPr id="3428" name="Image 1">
          <a:extLst>
            <a:ext uri="{FF2B5EF4-FFF2-40B4-BE49-F238E27FC236}">
              <a16:creationId xmlns:a16="http://schemas.microsoft.com/office/drawing/2014/main" xmlns="" id="{00000000-0008-0000-0000-00006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84457" b="8887"/>
        <a:stretch>
          <a:fillRect/>
        </a:stretch>
      </xdr:blipFill>
      <xdr:spPr bwMode="auto">
        <a:xfrm>
          <a:off x="19050" y="1847850"/>
          <a:ext cx="790575" cy="8382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9</xdr:col>
      <xdr:colOff>57979</xdr:colOff>
      <xdr:row>6</xdr:row>
      <xdr:rowOff>8282</xdr:rowOff>
    </xdr:from>
    <xdr:to>
      <xdr:col>10</xdr:col>
      <xdr:colOff>3</xdr:colOff>
      <xdr:row>7</xdr:row>
      <xdr:rowOff>9525</xdr:rowOff>
    </xdr:to>
    <xdr:cxnSp macro="">
      <xdr:nvCxnSpPr>
        <xdr:cNvPr id="4" name="Connecteur droit avec flèche 3"/>
        <xdr:cNvCxnSpPr/>
      </xdr:nvCxnSpPr>
      <xdr:spPr>
        <a:xfrm rot="16200000" flipV="1">
          <a:off x="8484913" y="2555805"/>
          <a:ext cx="523047" cy="314741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213"/>
  <sheetViews>
    <sheetView tabSelected="1" view="pageBreakPreview" topLeftCell="A30" zoomScale="115" zoomScaleSheetLayoutView="115" workbookViewId="0">
      <selection activeCell="G50" sqref="G50"/>
    </sheetView>
  </sheetViews>
  <sheetFormatPr baseColWidth="10" defaultRowHeight="15"/>
  <cols>
    <col min="1" max="1" width="11.7109375" style="12" customWidth="1"/>
    <col min="2" max="2" width="44.5703125" style="12" customWidth="1"/>
    <col min="3" max="3" width="11.85546875" style="12" customWidth="1"/>
    <col min="4" max="4" width="8.5703125" style="12" customWidth="1"/>
    <col min="5" max="5" width="12" style="12" customWidth="1"/>
    <col min="6" max="6" width="8.28515625" style="146" customWidth="1"/>
    <col min="7" max="7" width="12" style="12" customWidth="1"/>
    <col min="8" max="8" width="20.28515625" style="20" customWidth="1"/>
    <col min="9" max="9" width="11.85546875" style="12" hidden="1" customWidth="1"/>
    <col min="10" max="10" width="5.5703125" style="12" customWidth="1"/>
    <col min="11" max="11" width="11.42578125" style="12"/>
    <col min="12" max="12" width="15.7109375" style="12" customWidth="1"/>
    <col min="13" max="16384" width="11.42578125" style="12"/>
  </cols>
  <sheetData>
    <row r="1" spans="1:15" s="11" customFormat="1" ht="75.75" customHeight="1" thickBot="1">
      <c r="A1" s="21"/>
      <c r="B1" s="21" t="s">
        <v>25</v>
      </c>
      <c r="C1" s="21"/>
      <c r="D1" s="166" t="s">
        <v>27</v>
      </c>
      <c r="E1" s="167"/>
      <c r="F1" s="167"/>
      <c r="G1" s="167"/>
      <c r="H1" s="168"/>
      <c r="I1" s="26"/>
      <c r="J1" s="26"/>
      <c r="K1" s="27"/>
    </row>
    <row r="2" spans="1:15" s="25" customFormat="1" ht="33" customHeight="1" thickTop="1">
      <c r="A2" s="153" t="s">
        <v>295</v>
      </c>
      <c r="B2" s="154">
        <v>45008</v>
      </c>
      <c r="C2" s="137" t="s">
        <v>24</v>
      </c>
      <c r="D2" s="43" t="e">
        <f>IF($D$3="","",(VLOOKUP($D$3,base,2,0)))</f>
        <v>#N/A</v>
      </c>
      <c r="E2" s="42"/>
      <c r="F2" s="138"/>
      <c r="G2" s="42"/>
      <c r="H2" s="42"/>
      <c r="K2" s="3">
        <v>1130000</v>
      </c>
      <c r="L2" s="5" t="s">
        <v>6</v>
      </c>
    </row>
    <row r="3" spans="1:15" ht="21" customHeight="1" thickBot="1">
      <c r="A3" s="189" t="s">
        <v>318</v>
      </c>
      <c r="B3" s="190"/>
      <c r="C3" s="136" t="s">
        <v>223</v>
      </c>
      <c r="D3" s="172">
        <v>0</v>
      </c>
      <c r="E3" s="172"/>
      <c r="F3" s="172"/>
      <c r="G3" s="172"/>
      <c r="H3" s="172"/>
      <c r="K3" s="3">
        <v>1130001</v>
      </c>
      <c r="L3" s="5" t="s">
        <v>7</v>
      </c>
    </row>
    <row r="4" spans="1:15" ht="21" customHeight="1" thickTop="1">
      <c r="A4" s="136"/>
      <c r="B4" s="169" t="s">
        <v>1</v>
      </c>
      <c r="C4" s="169"/>
      <c r="D4" s="1" t="e">
        <f>IF($D$3="","",(VLOOKUP($D$3,base,3,0)))</f>
        <v>#N/A</v>
      </c>
      <c r="E4" s="2"/>
      <c r="F4" s="139"/>
      <c r="G4" s="2"/>
      <c r="H4" s="18"/>
      <c r="K4" s="3">
        <v>1130002</v>
      </c>
      <c r="L4" s="5" t="s">
        <v>28</v>
      </c>
    </row>
    <row r="5" spans="1:15" ht="21" customHeight="1">
      <c r="A5" s="136"/>
      <c r="B5" s="169" t="s">
        <v>2</v>
      </c>
      <c r="C5" s="169"/>
      <c r="D5" s="1" t="e">
        <f>IF($D$3="","",(VLOOKUP($D$3,base,4,0)))</f>
        <v>#N/A</v>
      </c>
      <c r="E5" s="2"/>
      <c r="F5" s="139"/>
      <c r="G5" s="2"/>
      <c r="H5" s="18"/>
      <c r="K5" s="3">
        <v>1130003</v>
      </c>
      <c r="L5" s="5" t="s">
        <v>9</v>
      </c>
    </row>
    <row r="6" spans="1:15" ht="21" customHeight="1">
      <c r="A6" s="157" t="s">
        <v>294</v>
      </c>
      <c r="B6" s="157"/>
      <c r="C6" s="157"/>
      <c r="D6" s="173"/>
      <c r="E6" s="173"/>
      <c r="F6" s="173"/>
      <c r="G6" s="173"/>
      <c r="H6" s="173"/>
      <c r="K6" s="3">
        <v>1130004</v>
      </c>
      <c r="L6" s="5" t="s">
        <v>29</v>
      </c>
    </row>
    <row r="7" spans="1:15" ht="41.25" customHeight="1" thickBot="1">
      <c r="A7" s="197" t="s">
        <v>309</v>
      </c>
      <c r="B7" s="198"/>
      <c r="C7" s="198"/>
      <c r="D7" s="198"/>
      <c r="E7" s="198"/>
      <c r="F7" s="198"/>
      <c r="G7" s="198"/>
      <c r="H7" s="198"/>
    </row>
    <row r="8" spans="1:15" ht="15.75" thickTop="1">
      <c r="A8" s="199"/>
      <c r="B8" s="200"/>
      <c r="C8" s="22"/>
      <c r="D8" s="201" t="s">
        <v>17</v>
      </c>
      <c r="E8" s="201"/>
      <c r="F8" s="201"/>
      <c r="G8" s="174" t="s">
        <v>18</v>
      </c>
      <c r="H8" s="174"/>
      <c r="K8" s="191" t="s">
        <v>55</v>
      </c>
      <c r="L8" s="192"/>
      <c r="M8" s="192"/>
      <c r="N8" s="192"/>
      <c r="O8" s="193"/>
    </row>
    <row r="9" spans="1:15" ht="113.25" customHeight="1" thickBot="1">
      <c r="A9" s="40" t="s">
        <v>242</v>
      </c>
      <c r="B9" s="41" t="s">
        <v>243</v>
      </c>
      <c r="C9" s="39" t="s">
        <v>246</v>
      </c>
      <c r="D9" s="109" t="s">
        <v>244</v>
      </c>
      <c r="E9" s="110" t="s">
        <v>240</v>
      </c>
      <c r="F9" s="140" t="s">
        <v>247</v>
      </c>
      <c r="G9" s="39" t="s">
        <v>46</v>
      </c>
      <c r="H9" s="111" t="s">
        <v>248</v>
      </c>
      <c r="K9" s="194"/>
      <c r="L9" s="195"/>
      <c r="M9" s="195"/>
      <c r="N9" s="195"/>
      <c r="O9" s="196"/>
    </row>
    <row r="10" spans="1:15" ht="18.75" customHeight="1" thickTop="1">
      <c r="A10" s="175" t="s">
        <v>239</v>
      </c>
      <c r="B10" s="176"/>
      <c r="C10" s="176"/>
      <c r="D10" s="176"/>
      <c r="E10" s="176"/>
      <c r="F10" s="176"/>
      <c r="G10" s="176"/>
      <c r="H10" s="177"/>
      <c r="I10" s="44" t="e">
        <f>SUM(H77:H182)</f>
        <v>#N/A</v>
      </c>
      <c r="J10" s="44"/>
    </row>
    <row r="11" spans="1:15" ht="36" hidden="1" customHeight="1">
      <c r="A11" s="46" t="s">
        <v>177</v>
      </c>
      <c r="B11" s="47" t="s">
        <v>178</v>
      </c>
      <c r="C11" s="48" t="s">
        <v>47</v>
      </c>
      <c r="D11" s="24">
        <v>0</v>
      </c>
      <c r="E11" s="93" t="e">
        <f t="shared" ref="E11:E14" si="0">IF((VLOOKUP($D$3,base,5,0))=1,(ROUNDUP(($D$4/$D$5*D11)/100,0)),"")</f>
        <v>#N/A</v>
      </c>
      <c r="F11" s="141">
        <v>0</v>
      </c>
      <c r="G11" s="7">
        <v>0</v>
      </c>
      <c r="H11" s="19" t="e">
        <f t="shared" ref="H11:H14" si="1">IF(AND(E11="",G11&lt;&gt;""),"Erreur",(F11*G11))</f>
        <v>#N/A</v>
      </c>
    </row>
    <row r="12" spans="1:15" ht="36" hidden="1" customHeight="1">
      <c r="A12" s="46" t="s">
        <v>151</v>
      </c>
      <c r="B12" s="47" t="s">
        <v>152</v>
      </c>
      <c r="C12" s="48" t="s">
        <v>47</v>
      </c>
      <c r="D12" s="24">
        <v>2</v>
      </c>
      <c r="E12" s="124" t="e">
        <f t="shared" ref="E12:E13" si="2">IF((VLOOKUP($D$3,base,5,0))=1,(ROUNDUP(($D$4/$D$5*D12)/100,0)),"")</f>
        <v>#N/A</v>
      </c>
      <c r="F12" s="141">
        <v>4.16</v>
      </c>
      <c r="G12" s="7">
        <v>0</v>
      </c>
      <c r="H12" s="19" t="e">
        <f t="shared" ref="H12:H13" si="3">IF(AND(E12="",G12&lt;&gt;""),"Erreur",(F12*G12))</f>
        <v>#N/A</v>
      </c>
    </row>
    <row r="13" spans="1:15" ht="36" hidden="1" customHeight="1">
      <c r="A13" s="46" t="s">
        <v>267</v>
      </c>
      <c r="B13" s="47" t="s">
        <v>268</v>
      </c>
      <c r="C13" s="48" t="s">
        <v>47</v>
      </c>
      <c r="D13" s="24">
        <v>2</v>
      </c>
      <c r="E13" s="124" t="e">
        <f t="shared" si="2"/>
        <v>#N/A</v>
      </c>
      <c r="F13" s="141">
        <v>6.6959999999999997</v>
      </c>
      <c r="G13" s="7">
        <v>0</v>
      </c>
      <c r="H13" s="19" t="e">
        <f t="shared" si="3"/>
        <v>#N/A</v>
      </c>
    </row>
    <row r="14" spans="1:15" ht="36" hidden="1" customHeight="1">
      <c r="A14" s="46" t="s">
        <v>232</v>
      </c>
      <c r="B14" s="47" t="s">
        <v>149</v>
      </c>
      <c r="C14" s="48" t="s">
        <v>47</v>
      </c>
      <c r="D14" s="24">
        <v>6</v>
      </c>
      <c r="E14" s="108" t="e">
        <f t="shared" si="0"/>
        <v>#N/A</v>
      </c>
      <c r="F14" s="141">
        <v>6</v>
      </c>
      <c r="G14" s="7">
        <v>0</v>
      </c>
      <c r="H14" s="19" t="e">
        <f t="shared" si="1"/>
        <v>#N/A</v>
      </c>
    </row>
    <row r="15" spans="1:15" ht="36" customHeight="1">
      <c r="A15" s="46" t="s">
        <v>86</v>
      </c>
      <c r="B15" s="47" t="s">
        <v>299</v>
      </c>
      <c r="C15" s="48" t="s">
        <v>47</v>
      </c>
      <c r="D15" s="24">
        <v>50</v>
      </c>
      <c r="E15" s="93" t="e">
        <f t="shared" ref="E15" si="4">IF((VLOOKUP($D$3,base,5,0))=1,(ROUNDUP(($D$4/$D$5*D15)/100,0)),"")</f>
        <v>#N/A</v>
      </c>
      <c r="F15" s="141">
        <v>6</v>
      </c>
      <c r="G15" s="7">
        <v>0</v>
      </c>
      <c r="H15" s="19" t="e">
        <f t="shared" ref="H15" si="5">IF(AND(E15="",G15&lt;&gt;""),"Erreur",(F15*G15))</f>
        <v>#N/A</v>
      </c>
    </row>
    <row r="16" spans="1:15" ht="36" hidden="1" customHeight="1">
      <c r="A16" s="46" t="s">
        <v>62</v>
      </c>
      <c r="B16" s="47" t="s">
        <v>105</v>
      </c>
      <c r="C16" s="48" t="s">
        <v>47</v>
      </c>
      <c r="D16" s="24">
        <v>4</v>
      </c>
      <c r="E16" s="63" t="e">
        <f t="shared" ref="E16:E18" si="6">IF((VLOOKUP($D$3,base,5,0))=1,(ROUNDUP(($D$4/$D$5*D16)/100,0)),"")</f>
        <v>#N/A</v>
      </c>
      <c r="F16" s="141">
        <v>10.199999999999999</v>
      </c>
      <c r="G16" s="7">
        <v>0</v>
      </c>
      <c r="H16" s="19" t="e">
        <f>IF(AND(E16="",G16&lt;&gt;""),"Erreur",(F16*G16))</f>
        <v>#N/A</v>
      </c>
    </row>
    <row r="17" spans="1:8" ht="36" customHeight="1">
      <c r="A17" s="46" t="s">
        <v>120</v>
      </c>
      <c r="B17" s="47" t="s">
        <v>306</v>
      </c>
      <c r="C17" s="48" t="s">
        <v>47</v>
      </c>
      <c r="D17" s="24">
        <v>3</v>
      </c>
      <c r="E17" s="80" t="e">
        <f t="shared" ref="E17" si="7">IF((VLOOKUP($D$3,base,5,0))=1,(ROUNDUP(($D$4/$D$5*D17)/100,0)),"")</f>
        <v>#N/A</v>
      </c>
      <c r="F17" s="141">
        <v>8.0640000000000001</v>
      </c>
      <c r="G17" s="7">
        <v>0</v>
      </c>
      <c r="H17" s="19" t="e">
        <f t="shared" ref="H17" si="8">IF(AND(E17="",G17&lt;&gt;""),"Erreur",(F17*G17))</f>
        <v>#N/A</v>
      </c>
    </row>
    <row r="18" spans="1:8" ht="36" hidden="1" customHeight="1">
      <c r="A18" s="46" t="s">
        <v>67</v>
      </c>
      <c r="B18" s="47" t="s">
        <v>135</v>
      </c>
      <c r="C18" s="48" t="s">
        <v>47</v>
      </c>
      <c r="D18" s="24">
        <v>3</v>
      </c>
      <c r="E18" s="65" t="e">
        <f t="shared" si="6"/>
        <v>#N/A</v>
      </c>
      <c r="F18" s="141">
        <v>12.425000000000001</v>
      </c>
      <c r="G18" s="7">
        <v>0</v>
      </c>
      <c r="H18" s="19" t="e">
        <f t="shared" ref="H18" si="9">IF(AND(E18="",G18&lt;&gt;""),"Erreur",(F18*G18))</f>
        <v>#N/A</v>
      </c>
    </row>
    <row r="19" spans="1:8" ht="36" hidden="1" customHeight="1">
      <c r="A19" s="46" t="s">
        <v>162</v>
      </c>
      <c r="B19" s="47" t="s">
        <v>136</v>
      </c>
      <c r="C19" s="48" t="s">
        <v>47</v>
      </c>
      <c r="D19" s="24">
        <v>3</v>
      </c>
      <c r="E19" s="51" t="e">
        <f t="shared" ref="E19:E25" si="10">IF((VLOOKUP($D$3,base,5,0))=1,(ROUNDUP(($D$4/$D$5*D19)/100,0)),"")</f>
        <v>#N/A</v>
      </c>
      <c r="F19" s="141">
        <v>10.3</v>
      </c>
      <c r="G19" s="7">
        <v>0</v>
      </c>
      <c r="H19" s="19" t="e">
        <f t="shared" ref="H19:H29" si="11">IF(AND(E19="",G19&lt;&gt;""),"Erreur",(F19*G19))</f>
        <v>#N/A</v>
      </c>
    </row>
    <row r="20" spans="1:8" ht="36" hidden="1" customHeight="1">
      <c r="A20" s="46" t="s">
        <v>106</v>
      </c>
      <c r="B20" s="47" t="s">
        <v>140</v>
      </c>
      <c r="C20" s="48" t="s">
        <v>47</v>
      </c>
      <c r="D20" s="24">
        <v>4</v>
      </c>
      <c r="E20" s="84" t="e">
        <f t="shared" ref="E20" si="12">IF((VLOOKUP($D$3,base,5,0))=1,(ROUNDUP(($D$4/$D$5*D20)/100,0)),"")</f>
        <v>#N/A</v>
      </c>
      <c r="F20" s="141">
        <v>5.9</v>
      </c>
      <c r="G20" s="7">
        <v>0</v>
      </c>
      <c r="H20" s="19" t="e">
        <f t="shared" ref="H20" si="13">IF(AND(E20="",G20&lt;&gt;""),"Erreur",(F20*G20))</f>
        <v>#N/A</v>
      </c>
    </row>
    <row r="21" spans="1:8" ht="36" customHeight="1">
      <c r="A21" s="46" t="s">
        <v>134</v>
      </c>
      <c r="B21" s="47" t="s">
        <v>300</v>
      </c>
      <c r="C21" s="48" t="s">
        <v>47</v>
      </c>
      <c r="D21" s="24">
        <v>2</v>
      </c>
      <c r="E21" s="77" t="e">
        <f t="shared" si="10"/>
        <v>#N/A</v>
      </c>
      <c r="F21" s="141">
        <v>5.64</v>
      </c>
      <c r="G21" s="7">
        <v>0</v>
      </c>
      <c r="H21" s="19" t="e">
        <f t="shared" si="11"/>
        <v>#N/A</v>
      </c>
    </row>
    <row r="22" spans="1:8" ht="36" customHeight="1">
      <c r="A22" s="46" t="s">
        <v>302</v>
      </c>
      <c r="B22" s="47" t="s">
        <v>303</v>
      </c>
      <c r="C22" s="48" t="s">
        <v>47</v>
      </c>
      <c r="D22" s="24">
        <v>5</v>
      </c>
      <c r="E22" s="135" t="e">
        <f t="shared" ref="E22" si="14">IF((VLOOKUP($D$3,base,5,0))=1,(ROUNDUP(($D$4/$D$5*D22)/100,0)),"")</f>
        <v>#N/A</v>
      </c>
      <c r="F22" s="141">
        <v>5.82</v>
      </c>
      <c r="G22" s="7">
        <v>0</v>
      </c>
      <c r="H22" s="19" t="e">
        <f t="shared" ref="H22" si="15">IF(AND(E22="",G22&lt;&gt;""),"Erreur",(F22*G22))</f>
        <v>#N/A</v>
      </c>
    </row>
    <row r="23" spans="1:8" ht="36" customHeight="1">
      <c r="A23" s="46" t="s">
        <v>58</v>
      </c>
      <c r="B23" s="47" t="s">
        <v>83</v>
      </c>
      <c r="C23" s="48" t="s">
        <v>47</v>
      </c>
      <c r="D23" s="24">
        <v>12</v>
      </c>
      <c r="E23" s="61" t="e">
        <f t="shared" ref="E23:E24" si="16">IF((VLOOKUP($D$3,base,5,0))=1,(ROUNDUP(($D$4/$D$5*D23)/100,0)),"")</f>
        <v>#N/A</v>
      </c>
      <c r="F23" s="141">
        <v>6.1</v>
      </c>
      <c r="G23" s="7">
        <v>0</v>
      </c>
      <c r="H23" s="19" t="e">
        <f t="shared" ref="H23:H24" si="17">IF(AND(E23="",G23&lt;&gt;""),"Erreur",(F23*G23))</f>
        <v>#N/A</v>
      </c>
    </row>
    <row r="24" spans="1:8" ht="36" hidden="1" customHeight="1">
      <c r="A24" s="46" t="s">
        <v>183</v>
      </c>
      <c r="B24" s="47" t="s">
        <v>74</v>
      </c>
      <c r="C24" s="48" t="s">
        <v>47</v>
      </c>
      <c r="D24" s="24">
        <v>4</v>
      </c>
      <c r="E24" s="108" t="e">
        <f t="shared" si="16"/>
        <v>#N/A</v>
      </c>
      <c r="F24" s="141">
        <v>10.199999999999999</v>
      </c>
      <c r="G24" s="7">
        <v>0</v>
      </c>
      <c r="H24" s="19" t="e">
        <f t="shared" si="17"/>
        <v>#N/A</v>
      </c>
    </row>
    <row r="25" spans="1:8" ht="36" hidden="1" customHeight="1">
      <c r="A25" s="46" t="s">
        <v>119</v>
      </c>
      <c r="B25" s="47" t="s">
        <v>164</v>
      </c>
      <c r="C25" s="48" t="s">
        <v>47</v>
      </c>
      <c r="D25" s="24">
        <v>4</v>
      </c>
      <c r="E25" s="87" t="e">
        <f t="shared" si="10"/>
        <v>#N/A</v>
      </c>
      <c r="F25" s="141">
        <v>10.199999999999999</v>
      </c>
      <c r="G25" s="7">
        <v>0</v>
      </c>
      <c r="H25" s="19" t="e">
        <f t="shared" ref="H25" si="18">IF(AND(E25="",G25&lt;&gt;""),"Erreur",(F25*G25))</f>
        <v>#N/A</v>
      </c>
    </row>
    <row r="26" spans="1:8" ht="36" customHeight="1">
      <c r="A26" s="46" t="s">
        <v>148</v>
      </c>
      <c r="B26" s="47" t="s">
        <v>307</v>
      </c>
      <c r="C26" s="48" t="s">
        <v>47</v>
      </c>
      <c r="D26" s="24">
        <v>3</v>
      </c>
      <c r="E26" s="80" t="e">
        <f t="shared" ref="E26:E27" si="19">IF((VLOOKUP($D$3,base,5,0))=1,(ROUNDUP(($D$4/$D$5*D26)/100,0)),"")</f>
        <v>#N/A</v>
      </c>
      <c r="F26" s="141">
        <v>8.2720000000000002</v>
      </c>
      <c r="G26" s="7">
        <v>0</v>
      </c>
      <c r="H26" s="19" t="e">
        <f t="shared" ref="H26:H27" si="20">IF(AND(E26="",G26&lt;&gt;""),"Erreur",(F26*G26))</f>
        <v>#N/A</v>
      </c>
    </row>
    <row r="27" spans="1:8" ht="36" customHeight="1">
      <c r="A27" s="46" t="s">
        <v>269</v>
      </c>
      <c r="B27" s="47" t="s">
        <v>308</v>
      </c>
      <c r="C27" s="48" t="s">
        <v>47</v>
      </c>
      <c r="D27" s="24">
        <v>3</v>
      </c>
      <c r="E27" s="124" t="e">
        <f t="shared" si="19"/>
        <v>#N/A</v>
      </c>
      <c r="F27" s="141">
        <v>6.8639999999999999</v>
      </c>
      <c r="G27" s="7">
        <v>0</v>
      </c>
      <c r="H27" s="19" t="e">
        <f t="shared" si="20"/>
        <v>#N/A</v>
      </c>
    </row>
    <row r="28" spans="1:8" ht="36" hidden="1" customHeight="1">
      <c r="A28" s="13" t="s">
        <v>68</v>
      </c>
      <c r="B28" s="14" t="s">
        <v>137</v>
      </c>
      <c r="C28" s="48" t="s">
        <v>47</v>
      </c>
      <c r="D28" s="24">
        <v>3</v>
      </c>
      <c r="E28" s="52" t="e">
        <f t="shared" ref="E28" si="21">IF((VLOOKUP($D$3,base,5,0))=1,(ROUNDUP(($D$4/$D$5*D28)/100,0)),"")</f>
        <v>#N/A</v>
      </c>
      <c r="F28" s="141">
        <v>12</v>
      </c>
      <c r="G28" s="7">
        <v>0</v>
      </c>
      <c r="H28" s="19" t="e">
        <f>IF(AND(E28="",G28&lt;&gt;""),"Erreur",(F28*G28))</f>
        <v>#N/A</v>
      </c>
    </row>
    <row r="29" spans="1:8" ht="36" hidden="1" customHeight="1">
      <c r="A29" s="46" t="s">
        <v>57</v>
      </c>
      <c r="B29" s="47" t="s">
        <v>93</v>
      </c>
      <c r="C29" s="48" t="s">
        <v>47</v>
      </c>
      <c r="D29" s="24">
        <v>4</v>
      </c>
      <c r="E29" s="50" t="e">
        <f t="shared" ref="E29" si="22">IF((VLOOKUP($D$3,base,5,0))=1,(ROUNDUP(($D$4/$D$5*D29)/100,0)),"")</f>
        <v>#N/A</v>
      </c>
      <c r="F29" s="141">
        <v>5.3</v>
      </c>
      <c r="G29" s="7">
        <v>0</v>
      </c>
      <c r="H29" s="19" t="e">
        <f t="shared" si="11"/>
        <v>#N/A</v>
      </c>
    </row>
    <row r="30" spans="1:8" ht="36" customHeight="1">
      <c r="A30" s="46" t="s">
        <v>316</v>
      </c>
      <c r="B30" s="47" t="s">
        <v>301</v>
      </c>
      <c r="C30" s="48" t="s">
        <v>47</v>
      </c>
      <c r="D30" s="24">
        <v>5</v>
      </c>
      <c r="E30" s="76" t="e">
        <f t="shared" ref="E30:E31" si="23">IF((VLOOKUP($D$3,base,5,0))=1,(ROUNDUP(($D$4/$D$5*D30)/100,0)),"")</f>
        <v>#N/A</v>
      </c>
      <c r="F30" s="141">
        <v>5.13</v>
      </c>
      <c r="G30" s="7">
        <v>0</v>
      </c>
      <c r="H30" s="19" t="e">
        <f t="shared" ref="H30:H31" si="24">IF(AND(E30="",G30&lt;&gt;""),"Erreur",(F30*G30))</f>
        <v>#N/A</v>
      </c>
    </row>
    <row r="31" spans="1:8" ht="36" hidden="1" customHeight="1">
      <c r="A31" s="13" t="s">
        <v>232</v>
      </c>
      <c r="B31" s="14" t="s">
        <v>279</v>
      </c>
      <c r="C31" s="48" t="s">
        <v>47</v>
      </c>
      <c r="D31" s="24">
        <v>2</v>
      </c>
      <c r="E31" s="131" t="e">
        <f t="shared" si="23"/>
        <v>#N/A</v>
      </c>
      <c r="F31" s="141">
        <v>5.3</v>
      </c>
      <c r="G31" s="7">
        <v>0</v>
      </c>
      <c r="H31" s="19" t="e">
        <f t="shared" si="24"/>
        <v>#N/A</v>
      </c>
    </row>
    <row r="32" spans="1:8" ht="36" hidden="1" customHeight="1">
      <c r="A32" s="13" t="s">
        <v>231</v>
      </c>
      <c r="B32" s="14" t="s">
        <v>138</v>
      </c>
      <c r="C32" s="48" t="s">
        <v>47</v>
      </c>
      <c r="D32" s="24">
        <v>4</v>
      </c>
      <c r="E32" s="56" t="e">
        <f t="shared" ref="E32:E42" si="25">IF((VLOOKUP($D$3,base,5,0))=1,(ROUNDUP(($D$4/$D$5*D32)/100,0)),"")</f>
        <v>#N/A</v>
      </c>
      <c r="F32" s="141">
        <v>5.4</v>
      </c>
      <c r="G32" s="7">
        <v>0</v>
      </c>
      <c r="H32" s="19" t="e">
        <f t="shared" ref="H32:H38" si="26">IF(AND(E32="",G32&lt;&gt;""),"Erreur",(F32*G32))</f>
        <v>#N/A</v>
      </c>
    </row>
    <row r="33" spans="1:11" ht="36" hidden="1" customHeight="1">
      <c r="A33" s="13"/>
      <c r="B33" s="14"/>
      <c r="C33" s="48"/>
      <c r="D33" s="24"/>
      <c r="E33" s="135"/>
      <c r="F33" s="141"/>
      <c r="G33" s="7"/>
      <c r="H33" s="19"/>
    </row>
    <row r="34" spans="1:11" ht="36" hidden="1" customHeight="1">
      <c r="A34" s="13"/>
      <c r="B34" s="14"/>
      <c r="C34" s="48"/>
      <c r="D34" s="24"/>
      <c r="E34" s="135"/>
      <c r="F34" s="141"/>
      <c r="G34" s="7"/>
      <c r="H34" s="19"/>
    </row>
    <row r="35" spans="1:11" ht="36" customHeight="1">
      <c r="A35" s="13" t="s">
        <v>314</v>
      </c>
      <c r="B35" s="14" t="s">
        <v>315</v>
      </c>
      <c r="C35" s="48" t="s">
        <v>47</v>
      </c>
      <c r="D35" s="24">
        <v>5</v>
      </c>
      <c r="E35" s="135" t="e">
        <f t="shared" ref="E35" si="27">IF((VLOOKUP($D$3,base,5,0))=1,(ROUNDUP(($D$4/$D$5*D35)/100,0)),"")</f>
        <v>#N/A</v>
      </c>
      <c r="F35" s="141">
        <v>11.64</v>
      </c>
      <c r="G35" s="7">
        <v>0</v>
      </c>
      <c r="H35" s="19" t="e">
        <f t="shared" ref="H35" si="28">IF(AND(E35="",G35&lt;&gt;""),"Erreur",(F35*G35))</f>
        <v>#N/A</v>
      </c>
    </row>
    <row r="36" spans="1:11" ht="36" hidden="1" customHeight="1">
      <c r="A36" s="13" t="s">
        <v>304</v>
      </c>
      <c r="B36" s="14" t="s">
        <v>305</v>
      </c>
      <c r="C36" s="48" t="s">
        <v>47</v>
      </c>
      <c r="D36" s="24">
        <v>5</v>
      </c>
      <c r="E36" s="135" t="e">
        <f t="shared" si="25"/>
        <v>#N/A</v>
      </c>
      <c r="F36" s="141">
        <v>11.64</v>
      </c>
      <c r="G36" s="7">
        <v>0</v>
      </c>
      <c r="H36" s="19" t="e">
        <f t="shared" si="26"/>
        <v>#N/A</v>
      </c>
    </row>
    <row r="37" spans="1:11" ht="36" hidden="1" customHeight="1">
      <c r="A37" s="13" t="s">
        <v>289</v>
      </c>
      <c r="B37" s="14" t="s">
        <v>141</v>
      </c>
      <c r="C37" s="48" t="s">
        <v>47</v>
      </c>
      <c r="D37" s="24">
        <v>5</v>
      </c>
      <c r="E37" s="134" t="e">
        <f t="shared" ref="E37" si="29">IF((VLOOKUP($D$3,base,5,0))=1,(ROUNDUP(($D$4/$D$5*D37)/100,0)),"")</f>
        <v>#N/A</v>
      </c>
      <c r="F37" s="141">
        <v>12</v>
      </c>
      <c r="G37" s="7">
        <v>0</v>
      </c>
      <c r="H37" s="19" t="e">
        <f t="shared" ref="H37" si="30">IF(AND(E37="",G37&lt;&gt;""),"Erreur",(F37*G37))</f>
        <v>#N/A</v>
      </c>
    </row>
    <row r="38" spans="1:11" ht="36" customHeight="1">
      <c r="A38" s="13" t="s">
        <v>73</v>
      </c>
      <c r="B38" s="14" t="s">
        <v>291</v>
      </c>
      <c r="C38" s="48" t="s">
        <v>47</v>
      </c>
      <c r="D38" s="24">
        <v>10</v>
      </c>
      <c r="E38" s="84" t="e">
        <f t="shared" si="25"/>
        <v>#N/A</v>
      </c>
      <c r="F38" s="141">
        <v>2.4</v>
      </c>
      <c r="G38" s="7">
        <v>0</v>
      </c>
      <c r="H38" s="19" t="e">
        <f t="shared" si="26"/>
        <v>#N/A</v>
      </c>
    </row>
    <row r="39" spans="1:11" ht="36" hidden="1" customHeight="1">
      <c r="A39" s="13" t="s">
        <v>139</v>
      </c>
      <c r="B39" s="14" t="s">
        <v>142</v>
      </c>
      <c r="C39" s="48" t="s">
        <v>47</v>
      </c>
      <c r="D39" s="24">
        <v>4</v>
      </c>
      <c r="E39" s="61" t="e">
        <f t="shared" si="25"/>
        <v>#N/A</v>
      </c>
      <c r="F39" s="141">
        <v>5.7</v>
      </c>
      <c r="G39" s="7">
        <v>0</v>
      </c>
      <c r="H39" s="19" t="e">
        <f t="shared" ref="H39:H40" si="31">IF(AND(E39="",G39&lt;&gt;""),"Erreur",(F39*G39))</f>
        <v>#N/A</v>
      </c>
    </row>
    <row r="40" spans="1:11" ht="36" hidden="1" customHeight="1">
      <c r="A40" s="13" t="s">
        <v>69</v>
      </c>
      <c r="B40" s="14" t="s">
        <v>70</v>
      </c>
      <c r="C40" s="48" t="s">
        <v>47</v>
      </c>
      <c r="D40" s="24">
        <v>4</v>
      </c>
      <c r="E40" s="69" t="e">
        <f t="shared" si="25"/>
        <v>#N/A</v>
      </c>
      <c r="F40" s="141">
        <v>5.5</v>
      </c>
      <c r="G40" s="7">
        <v>0</v>
      </c>
      <c r="H40" s="19" t="e">
        <f t="shared" si="31"/>
        <v>#N/A</v>
      </c>
    </row>
    <row r="41" spans="1:11" ht="36" hidden="1" customHeight="1">
      <c r="A41" s="13" t="s">
        <v>63</v>
      </c>
      <c r="B41" s="14" t="s">
        <v>143</v>
      </c>
      <c r="C41" s="48" t="s">
        <v>47</v>
      </c>
      <c r="D41" s="24">
        <v>4</v>
      </c>
      <c r="E41" s="63" t="e">
        <f t="shared" si="25"/>
        <v>#N/A</v>
      </c>
      <c r="F41" s="141">
        <v>5.6</v>
      </c>
      <c r="G41" s="7">
        <v>0</v>
      </c>
      <c r="H41" s="19" t="e">
        <f t="shared" ref="H41:H44" si="32">IF(AND(E41="",G41&lt;&gt;""),"Erreur",(F41*G41))</f>
        <v>#N/A</v>
      </c>
    </row>
    <row r="42" spans="1:11" ht="36" hidden="1" customHeight="1">
      <c r="A42" s="13" t="s">
        <v>225</v>
      </c>
      <c r="B42" s="14" t="s">
        <v>226</v>
      </c>
      <c r="C42" s="48" t="s">
        <v>47</v>
      </c>
      <c r="D42" s="24">
        <v>4</v>
      </c>
      <c r="E42" s="104" t="e">
        <f t="shared" si="25"/>
        <v>#N/A</v>
      </c>
      <c r="F42" s="141">
        <v>5.6</v>
      </c>
      <c r="G42" s="7">
        <v>0</v>
      </c>
      <c r="H42" s="19" t="e">
        <f t="shared" ref="H42" si="33">IF(AND(E42="",G42&lt;&gt;""),"Erreur",(F42*G42))</f>
        <v>#N/A</v>
      </c>
    </row>
    <row r="43" spans="1:11" ht="36" hidden="1" customHeight="1">
      <c r="A43" s="46" t="s">
        <v>61</v>
      </c>
      <c r="B43" s="47" t="s">
        <v>144</v>
      </c>
      <c r="C43" s="48" t="s">
        <v>47</v>
      </c>
      <c r="D43" s="24">
        <v>3</v>
      </c>
      <c r="E43" s="81" t="e">
        <f t="shared" ref="E43:E44" si="34">IF((VLOOKUP($D$3,base,5,0))=1,(ROUNDUP(($D$4/$D$5*D43)/100,0)),"")</f>
        <v>#N/A</v>
      </c>
      <c r="F43" s="141">
        <v>6.7</v>
      </c>
      <c r="G43" s="7">
        <v>0</v>
      </c>
      <c r="H43" s="19" t="e">
        <f t="shared" si="32"/>
        <v>#N/A</v>
      </c>
    </row>
    <row r="44" spans="1:11" ht="36" hidden="1" customHeight="1">
      <c r="A44" s="46" t="s">
        <v>159</v>
      </c>
      <c r="B44" s="47" t="s">
        <v>52</v>
      </c>
      <c r="C44" s="48" t="s">
        <v>47</v>
      </c>
      <c r="D44" s="24">
        <v>5</v>
      </c>
      <c r="E44" s="88" t="e">
        <f t="shared" si="34"/>
        <v>#N/A</v>
      </c>
      <c r="F44" s="141">
        <v>5</v>
      </c>
      <c r="G44" s="7">
        <v>0</v>
      </c>
      <c r="H44" s="19" t="e">
        <f t="shared" si="32"/>
        <v>#N/A</v>
      </c>
    </row>
    <row r="45" spans="1:11" ht="36" customHeight="1">
      <c r="A45" s="155" t="s">
        <v>265</v>
      </c>
      <c r="B45" s="156"/>
      <c r="C45" s="156"/>
      <c r="D45" s="156"/>
      <c r="E45" s="156"/>
      <c r="F45" s="156"/>
      <c r="G45" s="156"/>
      <c r="H45" s="128" t="e">
        <f>SUM(H11:H44)</f>
        <v>#N/A</v>
      </c>
      <c r="K45" s="112"/>
    </row>
    <row r="46" spans="1:11" ht="18" customHeight="1">
      <c r="A46" s="178" t="s">
        <v>266</v>
      </c>
      <c r="B46" s="179"/>
      <c r="C46" s="179"/>
      <c r="D46" s="179"/>
      <c r="E46" s="179"/>
      <c r="F46" s="179"/>
      <c r="G46" s="179"/>
      <c r="H46" s="180"/>
      <c r="I46" s="44" t="e">
        <f>SUM(H82:H92)</f>
        <v>#N/A</v>
      </c>
      <c r="J46" s="44"/>
      <c r="K46" s="112" t="s">
        <v>253</v>
      </c>
    </row>
    <row r="47" spans="1:11" ht="36" hidden="1" customHeight="1">
      <c r="A47" s="46" t="s">
        <v>177</v>
      </c>
      <c r="B47" s="47" t="s">
        <v>179</v>
      </c>
      <c r="C47" s="48" t="s">
        <v>181</v>
      </c>
      <c r="D47" s="24">
        <v>0</v>
      </c>
      <c r="E47" s="93" t="e">
        <f t="shared" ref="E47" si="35">IF((VLOOKUP($D$3,base,5,0))=2,(ROUNDUP(($D$4/$D$5*D47)/100,0)),"")</f>
        <v>#N/A</v>
      </c>
      <c r="F47" s="141">
        <v>0</v>
      </c>
      <c r="G47" s="7"/>
      <c r="H47" s="19" t="e">
        <f t="shared" ref="H47" si="36">IF(AND(E47="",G47&lt;&gt;""),"Erreur",(F47*G47))</f>
        <v>#N/A</v>
      </c>
      <c r="K47" s="49"/>
    </row>
    <row r="48" spans="1:11" ht="36" hidden="1" customHeight="1">
      <c r="A48" s="46" t="s">
        <v>48</v>
      </c>
      <c r="B48" s="47" t="s">
        <v>131</v>
      </c>
      <c r="C48" s="48" t="s">
        <v>133</v>
      </c>
      <c r="D48" s="24">
        <v>1</v>
      </c>
      <c r="E48" s="53" t="e">
        <f t="shared" ref="E48:E73" si="37">IF((VLOOKUP($D$3,base,5,0))=2,(ROUNDUP(($D$4/$D$5*D48)/100,0)),"")</f>
        <v>#N/A</v>
      </c>
      <c r="F48" s="141">
        <v>1</v>
      </c>
      <c r="G48" s="7"/>
      <c r="H48" s="19" t="e">
        <f t="shared" ref="H48:H57" si="38">IF(AND(E48="",G48&lt;&gt;""),"Erreur",(F48*G48))</f>
        <v>#N/A</v>
      </c>
      <c r="K48" s="49"/>
    </row>
    <row r="49" spans="1:11" ht="36" hidden="1" customHeight="1">
      <c r="A49" s="46" t="s">
        <v>85</v>
      </c>
      <c r="B49" s="47" t="s">
        <v>125</v>
      </c>
      <c r="C49" s="48" t="s">
        <v>47</v>
      </c>
      <c r="D49" s="24">
        <v>4</v>
      </c>
      <c r="E49" s="82" t="e">
        <f t="shared" si="37"/>
        <v>#N/A</v>
      </c>
      <c r="F49" s="141">
        <v>2.1</v>
      </c>
      <c r="G49" s="7"/>
      <c r="H49" s="19" t="e">
        <f t="shared" si="38"/>
        <v>#N/A</v>
      </c>
      <c r="K49" s="49"/>
    </row>
    <row r="50" spans="1:11" ht="36" customHeight="1">
      <c r="A50" s="46" t="s">
        <v>288</v>
      </c>
      <c r="B50" s="47" t="s">
        <v>296</v>
      </c>
      <c r="C50" s="48" t="s">
        <v>47</v>
      </c>
      <c r="D50" s="24">
        <v>50</v>
      </c>
      <c r="E50" s="75" t="e">
        <f t="shared" ref="E50:E54" si="39">IF((VLOOKUP($D$3,base,5,0))=2,(ROUNDUP(($D$4/$D$5*D50)/100,0)),"")</f>
        <v>#N/A</v>
      </c>
      <c r="F50" s="141">
        <v>6</v>
      </c>
      <c r="G50" s="7">
        <v>0</v>
      </c>
      <c r="H50" s="19" t="e">
        <f t="shared" ref="H50:H54" si="40">IF(AND(E50="",G50&lt;&gt;""),"Erreur",(F50*G50))</f>
        <v>#N/A</v>
      </c>
      <c r="K50" s="49"/>
    </row>
    <row r="51" spans="1:11" ht="36" hidden="1" customHeight="1">
      <c r="A51" s="46" t="s">
        <v>91</v>
      </c>
      <c r="B51" s="47" t="s">
        <v>92</v>
      </c>
      <c r="C51" s="48" t="s">
        <v>133</v>
      </c>
      <c r="D51" s="24">
        <v>35</v>
      </c>
      <c r="E51" s="133" t="e">
        <f t="shared" ref="E51" si="41">IF((VLOOKUP($D$3,base,5,0))=2,(ROUNDUP(($D$4/$D$5*D51)/100,0)),"")</f>
        <v>#N/A</v>
      </c>
      <c r="F51" s="141">
        <v>1</v>
      </c>
      <c r="G51" s="7">
        <v>0</v>
      </c>
      <c r="H51" s="19" t="e">
        <f t="shared" ref="H51" si="42">IF(AND(E51="",G51&lt;&gt;""),"Erreur",(F51*G51))</f>
        <v>#N/A</v>
      </c>
      <c r="K51" s="49"/>
    </row>
    <row r="52" spans="1:11" ht="36" hidden="1" customHeight="1">
      <c r="A52" s="100" t="s">
        <v>91</v>
      </c>
      <c r="B52" s="99" t="s">
        <v>216</v>
      </c>
      <c r="C52" s="48" t="s">
        <v>133</v>
      </c>
      <c r="D52" s="103">
        <v>35</v>
      </c>
      <c r="E52" s="133" t="e">
        <f t="shared" ref="E52" si="43">IF((VLOOKUP($D$3,base,5,0))=2,(ROUNDUP(($D$4/$D$5*D52)/100,0)),"")</f>
        <v>#N/A</v>
      </c>
      <c r="F52" s="141">
        <v>1</v>
      </c>
      <c r="G52" s="7">
        <v>0</v>
      </c>
      <c r="H52" s="19" t="e">
        <f t="shared" ref="H52" si="44">IF(AND(E52="",G52&lt;&gt;""),"Erreur",(F52*G52))</f>
        <v>#N/A</v>
      </c>
    </row>
    <row r="53" spans="1:11" ht="36" hidden="1" customHeight="1">
      <c r="A53" s="46" t="s">
        <v>166</v>
      </c>
      <c r="B53" s="47" t="s">
        <v>167</v>
      </c>
      <c r="C53" s="48" t="s">
        <v>47</v>
      </c>
      <c r="D53" s="24">
        <v>5</v>
      </c>
      <c r="E53" s="92" t="e">
        <f t="shared" ref="E53" si="45">IF((VLOOKUP($D$3,base,5,0))=2,(ROUNDUP(($D$4/$D$5*D53)/100,0)),"")</f>
        <v>#N/A</v>
      </c>
      <c r="F53" s="141">
        <v>10.199999999999999</v>
      </c>
      <c r="G53" s="7">
        <v>0</v>
      </c>
      <c r="H53" s="19" t="e">
        <f t="shared" ref="H53" si="46">IF(AND(E53="",G53&lt;&gt;""),"Erreur",(F53*G53))</f>
        <v>#N/A</v>
      </c>
      <c r="K53" s="49"/>
    </row>
    <row r="54" spans="1:11" ht="36" hidden="1" customHeight="1">
      <c r="A54" s="46" t="s">
        <v>48</v>
      </c>
      <c r="B54" s="47" t="s">
        <v>165</v>
      </c>
      <c r="C54" s="48" t="s">
        <v>47</v>
      </c>
      <c r="D54" s="24">
        <v>5</v>
      </c>
      <c r="E54" s="92" t="e">
        <f t="shared" si="39"/>
        <v>#N/A</v>
      </c>
      <c r="F54" s="141">
        <v>6.2</v>
      </c>
      <c r="G54" s="7">
        <v>0</v>
      </c>
      <c r="H54" s="19" t="e">
        <f t="shared" si="40"/>
        <v>#N/A</v>
      </c>
      <c r="K54" s="49"/>
    </row>
    <row r="55" spans="1:11" ht="36" hidden="1" customHeight="1">
      <c r="A55" s="46" t="s">
        <v>48</v>
      </c>
      <c r="B55" s="47" t="s">
        <v>101</v>
      </c>
      <c r="C55" s="48" t="s">
        <v>47</v>
      </c>
      <c r="D55" s="24">
        <v>10</v>
      </c>
      <c r="E55" s="72" t="e">
        <f t="shared" si="37"/>
        <v>#N/A</v>
      </c>
      <c r="F55" s="141">
        <v>6.2</v>
      </c>
      <c r="G55" s="7"/>
      <c r="H55" s="19" t="e">
        <f t="shared" si="38"/>
        <v>#N/A</v>
      </c>
      <c r="K55" s="49"/>
    </row>
    <row r="56" spans="1:11" ht="36" customHeight="1">
      <c r="A56" s="46" t="s">
        <v>293</v>
      </c>
      <c r="B56" s="47" t="s">
        <v>298</v>
      </c>
      <c r="C56" s="48" t="s">
        <v>47</v>
      </c>
      <c r="D56" s="24">
        <v>6</v>
      </c>
      <c r="E56" s="134" t="e">
        <f t="shared" si="37"/>
        <v>#N/A</v>
      </c>
      <c r="F56" s="141">
        <v>6.03</v>
      </c>
      <c r="G56" s="7">
        <v>0</v>
      </c>
      <c r="H56" s="19" t="e">
        <f t="shared" si="38"/>
        <v>#N/A</v>
      </c>
      <c r="K56" s="49"/>
    </row>
    <row r="57" spans="1:11" ht="36" customHeight="1">
      <c r="A57" s="46" t="s">
        <v>292</v>
      </c>
      <c r="B57" s="47" t="s">
        <v>297</v>
      </c>
      <c r="C57" s="48" t="s">
        <v>47</v>
      </c>
      <c r="D57" s="24">
        <v>4</v>
      </c>
      <c r="E57" s="134" t="e">
        <f t="shared" si="37"/>
        <v>#N/A</v>
      </c>
      <c r="F57" s="141">
        <v>6</v>
      </c>
      <c r="G57" s="7">
        <v>0</v>
      </c>
      <c r="H57" s="19" t="e">
        <f t="shared" si="38"/>
        <v>#N/A</v>
      </c>
      <c r="K57" s="49"/>
    </row>
    <row r="58" spans="1:11" ht="36" hidden="1" customHeight="1">
      <c r="A58" s="13" t="s">
        <v>59</v>
      </c>
      <c r="B58" s="14" t="s">
        <v>60</v>
      </c>
      <c r="C58" s="48" t="s">
        <v>47</v>
      </c>
      <c r="D58" s="24">
        <v>5</v>
      </c>
      <c r="E58" s="62" t="e">
        <f t="shared" ref="E58:E59" si="47">IF((VLOOKUP($D$3,base,5,0))=2,(ROUNDUP(($D$4/$D$5*D58)/100,0)),"")</f>
        <v>#N/A</v>
      </c>
      <c r="F58" s="141">
        <v>5.15</v>
      </c>
      <c r="G58" s="7"/>
      <c r="H58" s="19" t="e">
        <f t="shared" ref="H58:H59" si="48">IF(AND(E58="",G58&lt;&gt;""),"Erreur",(F58*G58))</f>
        <v>#N/A</v>
      </c>
      <c r="K58" s="49"/>
    </row>
    <row r="59" spans="1:11" ht="36" hidden="1" customHeight="1">
      <c r="A59" s="46" t="s">
        <v>48</v>
      </c>
      <c r="B59" s="47" t="s">
        <v>146</v>
      </c>
      <c r="C59" s="48" t="s">
        <v>47</v>
      </c>
      <c r="D59" s="24">
        <v>5</v>
      </c>
      <c r="E59" s="86" t="e">
        <f t="shared" si="47"/>
        <v>#N/A</v>
      </c>
      <c r="F59" s="141">
        <v>12.4</v>
      </c>
      <c r="G59" s="7"/>
      <c r="H59" s="19" t="e">
        <f t="shared" si="48"/>
        <v>#N/A</v>
      </c>
      <c r="K59" s="49"/>
    </row>
    <row r="60" spans="1:11" ht="36" customHeight="1">
      <c r="A60" s="13" t="s">
        <v>64</v>
      </c>
      <c r="B60" s="14" t="s">
        <v>107</v>
      </c>
      <c r="C60" s="48" t="s">
        <v>47</v>
      </c>
      <c r="D60" s="24">
        <v>6</v>
      </c>
      <c r="E60" s="64" t="e">
        <f t="shared" ref="E60:E69" si="49">IF((VLOOKUP($D$3,base,5,0))=2,(ROUNDUP(($D$4/$D$5*D60)/100,0)),"")</f>
        <v>#N/A</v>
      </c>
      <c r="F60" s="141">
        <v>5.46</v>
      </c>
      <c r="G60" s="7">
        <v>0</v>
      </c>
      <c r="H60" s="19" t="e">
        <f t="shared" ref="H60:H69" si="50">IF(AND(E60="",G60&lt;&gt;""),"Erreur",(F60*G60))</f>
        <v>#N/A</v>
      </c>
      <c r="K60" s="49"/>
    </row>
    <row r="61" spans="1:11" ht="36" hidden="1" customHeight="1">
      <c r="A61" s="13" t="s">
        <v>124</v>
      </c>
      <c r="B61" s="14" t="s">
        <v>128</v>
      </c>
      <c r="C61" s="48" t="s">
        <v>47</v>
      </c>
      <c r="D61" s="24">
        <v>8</v>
      </c>
      <c r="E61" s="80" t="e">
        <f t="shared" ref="E61:E65" si="51">IF((VLOOKUP($D$3,base,5,0))=2,(ROUNDUP(($D$4/$D$5*D61)/100,0)),"")</f>
        <v>#N/A</v>
      </c>
      <c r="F61" s="141">
        <v>8.1999999999999993</v>
      </c>
      <c r="G61" s="7"/>
      <c r="H61" s="19" t="e">
        <f t="shared" ref="H61:H65" si="52">IF(AND(E61="",G61&lt;&gt;""),"Erreur",(F61*G61))</f>
        <v>#N/A</v>
      </c>
      <c r="K61" s="49"/>
    </row>
    <row r="62" spans="1:11" ht="38.25" hidden="1" customHeight="1">
      <c r="A62" s="46" t="s">
        <v>123</v>
      </c>
      <c r="B62" s="47" t="s">
        <v>126</v>
      </c>
      <c r="C62" s="48" t="s">
        <v>47</v>
      </c>
      <c r="D62" s="24">
        <v>4</v>
      </c>
      <c r="E62" s="82" t="e">
        <f t="shared" ref="E62:E64" si="53">IF((VLOOKUP($D$3,base,5,0))=2,(ROUNDUP(($D$4/$D$5*D62)/100,0)),"")</f>
        <v>#N/A</v>
      </c>
      <c r="F62" s="141">
        <v>3.4</v>
      </c>
      <c r="G62" s="7"/>
      <c r="H62" s="19" t="e">
        <f t="shared" ref="H62:H64" si="54">IF(AND(E62="",G62&lt;&gt;""),"Erreur",(F62*G62))</f>
        <v>#N/A</v>
      </c>
      <c r="K62" s="49"/>
    </row>
    <row r="63" spans="1:11" ht="38.25" hidden="1" customHeight="1">
      <c r="A63" s="98" t="s">
        <v>65</v>
      </c>
      <c r="B63" s="99" t="s">
        <v>202</v>
      </c>
      <c r="C63" s="48" t="s">
        <v>47</v>
      </c>
      <c r="D63" s="24">
        <v>5</v>
      </c>
      <c r="E63" s="97" t="e">
        <f t="shared" ref="E63" si="55">IF((VLOOKUP($D$3,base,5,0))=2,(ROUNDUP(($D$4/$D$5*D63)/100,0)),"")</f>
        <v>#N/A</v>
      </c>
      <c r="F63" s="141">
        <v>8.6</v>
      </c>
      <c r="G63" s="7"/>
      <c r="H63" s="19" t="e">
        <f t="shared" ref="H63" si="56">IF(AND(E63="",G63&lt;&gt;""),"Erreur",(F63*G63))</f>
        <v>#N/A</v>
      </c>
    </row>
    <row r="64" spans="1:11" ht="38.25" hidden="1" customHeight="1">
      <c r="A64" s="46" t="s">
        <v>122</v>
      </c>
      <c r="B64" s="47" t="s">
        <v>127</v>
      </c>
      <c r="C64" s="48" t="s">
        <v>133</v>
      </c>
      <c r="D64" s="24">
        <v>4</v>
      </c>
      <c r="E64" s="82" t="e">
        <f t="shared" si="53"/>
        <v>#N/A</v>
      </c>
      <c r="F64" s="141">
        <v>8.6</v>
      </c>
      <c r="G64" s="7"/>
      <c r="H64" s="19" t="e">
        <f t="shared" si="54"/>
        <v>#N/A</v>
      </c>
      <c r="K64" s="49"/>
    </row>
    <row r="65" spans="1:11" ht="38.25" hidden="1" customHeight="1">
      <c r="A65" s="46" t="s">
        <v>54</v>
      </c>
      <c r="B65" s="47" t="s">
        <v>99</v>
      </c>
      <c r="C65" s="48" t="s">
        <v>47</v>
      </c>
      <c r="D65" s="24">
        <v>5</v>
      </c>
      <c r="E65" s="80" t="e">
        <f t="shared" si="51"/>
        <v>#N/A</v>
      </c>
      <c r="F65" s="141">
        <v>3.9</v>
      </c>
      <c r="G65" s="7"/>
      <c r="H65" s="19" t="e">
        <f t="shared" si="52"/>
        <v>#N/A</v>
      </c>
      <c r="K65" s="49"/>
    </row>
    <row r="66" spans="1:11" ht="36" hidden="1" customHeight="1">
      <c r="A66" s="46" t="s">
        <v>95</v>
      </c>
      <c r="B66" s="47" t="s">
        <v>285</v>
      </c>
      <c r="C66" s="48" t="s">
        <v>47</v>
      </c>
      <c r="D66" s="24">
        <v>62</v>
      </c>
      <c r="E66" s="77" t="e">
        <f t="shared" si="49"/>
        <v>#N/A</v>
      </c>
      <c r="F66" s="141">
        <v>1</v>
      </c>
      <c r="G66" s="7"/>
      <c r="H66" s="19" t="e">
        <f t="shared" si="50"/>
        <v>#N/A</v>
      </c>
      <c r="K66" s="49"/>
    </row>
    <row r="67" spans="1:11" ht="36" hidden="1" customHeight="1">
      <c r="A67" s="46" t="s">
        <v>121</v>
      </c>
      <c r="B67" s="106" t="s">
        <v>230</v>
      </c>
      <c r="C67" s="48" t="s">
        <v>133</v>
      </c>
      <c r="D67" s="24">
        <v>10</v>
      </c>
      <c r="E67" s="85" t="e">
        <f t="shared" si="49"/>
        <v>#N/A</v>
      </c>
      <c r="F67" s="141">
        <v>1</v>
      </c>
      <c r="G67" s="7">
        <v>0</v>
      </c>
      <c r="H67" s="19" t="e">
        <f t="shared" si="50"/>
        <v>#N/A</v>
      </c>
      <c r="K67" s="49"/>
    </row>
    <row r="68" spans="1:11" ht="36" customHeight="1">
      <c r="A68" s="46" t="s">
        <v>270</v>
      </c>
      <c r="B68" s="47" t="s">
        <v>271</v>
      </c>
      <c r="C68" s="48" t="s">
        <v>47</v>
      </c>
      <c r="D68" s="24">
        <v>5</v>
      </c>
      <c r="E68" s="124" t="e">
        <f t="shared" si="49"/>
        <v>#N/A</v>
      </c>
      <c r="F68" s="141">
        <v>6.4050000000000002</v>
      </c>
      <c r="G68" s="7">
        <v>0</v>
      </c>
      <c r="H68" s="19" t="e">
        <f t="shared" si="50"/>
        <v>#N/A</v>
      </c>
      <c r="K68" s="49"/>
    </row>
    <row r="69" spans="1:11" ht="36" hidden="1" customHeight="1">
      <c r="A69" s="46" t="s">
        <v>95</v>
      </c>
      <c r="B69" s="47" t="s">
        <v>108</v>
      </c>
      <c r="C69" s="48" t="s">
        <v>47</v>
      </c>
      <c r="D69" s="24">
        <v>5</v>
      </c>
      <c r="E69" s="91" t="e">
        <f t="shared" si="49"/>
        <v>#N/A</v>
      </c>
      <c r="F69" s="141">
        <v>4.8</v>
      </c>
      <c r="G69" s="7"/>
      <c r="H69" s="19" t="e">
        <f t="shared" si="50"/>
        <v>#N/A</v>
      </c>
      <c r="K69" s="49"/>
    </row>
    <row r="70" spans="1:11" ht="36" hidden="1" customHeight="1">
      <c r="A70" s="46" t="s">
        <v>72</v>
      </c>
      <c r="B70" s="47" t="s">
        <v>102</v>
      </c>
      <c r="C70" s="48" t="s">
        <v>47</v>
      </c>
      <c r="D70" s="24">
        <v>5</v>
      </c>
      <c r="E70" s="74" t="e">
        <f t="shared" ref="E70:E71" si="57">IF((VLOOKUP($D$3,base,5,0))=2,(ROUNDUP(($D$4/$D$5*D70)/100,0)),"")</f>
        <v>#N/A</v>
      </c>
      <c r="F70" s="141">
        <v>11.2</v>
      </c>
      <c r="G70" s="7"/>
      <c r="H70" s="19" t="e">
        <f t="shared" ref="H70:H71" si="58">IF(AND(E70="",G70&lt;&gt;""),"Erreur",(F70*G70))</f>
        <v>#N/A</v>
      </c>
      <c r="K70" s="49"/>
    </row>
    <row r="71" spans="1:11" ht="36" customHeight="1">
      <c r="A71" s="46" t="s">
        <v>206</v>
      </c>
      <c r="B71" s="14" t="s">
        <v>290</v>
      </c>
      <c r="C71" s="48" t="s">
        <v>47</v>
      </c>
      <c r="D71" s="24">
        <v>20</v>
      </c>
      <c r="E71" s="134" t="e">
        <f t="shared" si="57"/>
        <v>#N/A</v>
      </c>
      <c r="F71" s="141">
        <v>3</v>
      </c>
      <c r="G71" s="7">
        <v>0</v>
      </c>
      <c r="H71" s="19" t="e">
        <f t="shared" si="58"/>
        <v>#N/A</v>
      </c>
      <c r="K71" s="49"/>
    </row>
    <row r="72" spans="1:11" ht="36" hidden="1" customHeight="1">
      <c r="A72" s="13" t="s">
        <v>71</v>
      </c>
      <c r="B72" s="14" t="s">
        <v>103</v>
      </c>
      <c r="C72" s="48" t="s">
        <v>47</v>
      </c>
      <c r="D72" s="24">
        <v>5</v>
      </c>
      <c r="E72" s="86" t="e">
        <f t="shared" ref="E72" si="59">IF((VLOOKUP($D$3,base,5,0))=2,(ROUNDUP(($D$4/$D$5*D72)/100,0)),"")</f>
        <v>#N/A</v>
      </c>
      <c r="F72" s="141">
        <v>5</v>
      </c>
      <c r="G72" s="7">
        <v>0</v>
      </c>
      <c r="H72" s="19" t="e">
        <f t="shared" ref="H72" si="60">IF(AND(E72="",G72&lt;&gt;""),"Erreur",(F72*G72))</f>
        <v>#N/A</v>
      </c>
      <c r="K72" s="49"/>
    </row>
    <row r="73" spans="1:11" ht="36" hidden="1" customHeight="1">
      <c r="A73" s="13" t="s">
        <v>61</v>
      </c>
      <c r="B73" s="14" t="s">
        <v>104</v>
      </c>
      <c r="C73" s="48" t="s">
        <v>47</v>
      </c>
      <c r="D73" s="24">
        <v>8</v>
      </c>
      <c r="E73" s="61" t="e">
        <f t="shared" si="37"/>
        <v>#N/A</v>
      </c>
      <c r="F73" s="141">
        <v>9.4</v>
      </c>
      <c r="G73" s="7">
        <v>0</v>
      </c>
      <c r="H73" s="19" t="e">
        <f t="shared" ref="H73" si="61">IF(AND(E73="",G73&lt;&gt;""),"Erreur",(F73*G73))</f>
        <v>#N/A</v>
      </c>
      <c r="K73" s="49"/>
    </row>
    <row r="74" spans="1:11" ht="36" hidden="1" customHeight="1">
      <c r="A74" s="46" t="s">
        <v>79</v>
      </c>
      <c r="B74" s="47" t="s">
        <v>80</v>
      </c>
      <c r="C74" s="48" t="s">
        <v>47</v>
      </c>
      <c r="D74" s="24">
        <v>10</v>
      </c>
      <c r="E74" s="80" t="e">
        <f t="shared" ref="E74:E75" si="62">IF((VLOOKUP($D$3,base,5,0))=2,(ROUNDUP(($D$4/$D$5*D74)/100,0)),"")</f>
        <v>#N/A</v>
      </c>
      <c r="F74" s="141">
        <v>3</v>
      </c>
      <c r="G74" s="7"/>
      <c r="H74" s="19" t="e">
        <f t="shared" ref="H74:H75" si="63">IF(AND(E74="",G74&lt;&gt;""),"Erreur",(F74*G74))</f>
        <v>#N/A</v>
      </c>
    </row>
    <row r="75" spans="1:11" ht="36" hidden="1" customHeight="1">
      <c r="A75" s="46" t="s">
        <v>96</v>
      </c>
      <c r="B75" s="47" t="s">
        <v>97</v>
      </c>
      <c r="C75" s="48" t="s">
        <v>47</v>
      </c>
      <c r="D75" s="24">
        <v>10</v>
      </c>
      <c r="E75" s="80" t="e">
        <f t="shared" si="62"/>
        <v>#N/A</v>
      </c>
      <c r="F75" s="141">
        <v>0.4</v>
      </c>
      <c r="G75" s="7"/>
      <c r="H75" s="19" t="e">
        <f t="shared" si="63"/>
        <v>#N/A</v>
      </c>
    </row>
    <row r="76" spans="1:11" ht="36" customHeight="1">
      <c r="A76" s="155" t="s">
        <v>264</v>
      </c>
      <c r="B76" s="156"/>
      <c r="C76" s="156"/>
      <c r="D76" s="156"/>
      <c r="E76" s="156"/>
      <c r="F76" s="156"/>
      <c r="G76" s="156"/>
      <c r="H76" s="128" t="e">
        <f>SUM(H47:H75)</f>
        <v>#N/A</v>
      </c>
    </row>
    <row r="77" spans="1:11" ht="18" customHeight="1">
      <c r="A77" s="181" t="s">
        <v>260</v>
      </c>
      <c r="B77" s="182"/>
      <c r="C77" s="182"/>
      <c r="D77" s="182"/>
      <c r="E77" s="182"/>
      <c r="F77" s="182"/>
      <c r="G77" s="182"/>
      <c r="H77" s="183"/>
      <c r="I77" s="44">
        <f>SUM(H107:H107)</f>
        <v>0</v>
      </c>
      <c r="J77" s="44"/>
      <c r="K77" s="112" t="s">
        <v>253</v>
      </c>
    </row>
    <row r="78" spans="1:11" ht="36" hidden="1" customHeight="1">
      <c r="A78" s="46" t="s">
        <v>177</v>
      </c>
      <c r="B78" s="47" t="s">
        <v>180</v>
      </c>
      <c r="C78" s="48" t="s">
        <v>181</v>
      </c>
      <c r="D78" s="24">
        <v>0</v>
      </c>
      <c r="E78" s="93" t="e">
        <f>(ROUNDUP(($D$4/$D$5*D78)/100,0))</f>
        <v>#N/A</v>
      </c>
      <c r="F78" s="141">
        <v>0</v>
      </c>
      <c r="G78" s="7"/>
      <c r="H78" s="19" t="e">
        <f>IF(AND(E78="",G78&lt;&gt;""),"Erreur",(F78*G78))</f>
        <v>#N/A</v>
      </c>
    </row>
    <row r="79" spans="1:11" ht="36" hidden="1" customHeight="1">
      <c r="A79" s="46" t="s">
        <v>82</v>
      </c>
      <c r="B79" s="47" t="s">
        <v>227</v>
      </c>
      <c r="C79" s="48" t="s">
        <v>133</v>
      </c>
      <c r="D79" s="24">
        <v>6</v>
      </c>
      <c r="E79" s="73" t="e">
        <f>(ROUNDUP(($D$4/$D$5*D79)/100,0))</f>
        <v>#N/A</v>
      </c>
      <c r="F79" s="141">
        <v>3</v>
      </c>
      <c r="G79" s="7">
        <v>0</v>
      </c>
      <c r="H79" s="19" t="e">
        <f>IF(AND(E79="",G79&lt;&gt;""),"Erreur",(F79*G79))</f>
        <v>#N/A</v>
      </c>
    </row>
    <row r="80" spans="1:11" ht="36" hidden="1" customHeight="1">
      <c r="A80" s="46" t="s">
        <v>85</v>
      </c>
      <c r="B80" s="47" t="s">
        <v>125</v>
      </c>
      <c r="C80" s="48" t="s">
        <v>133</v>
      </c>
      <c r="D80" s="24">
        <v>3</v>
      </c>
      <c r="E80" s="80" t="e">
        <f>(ROUNDUP(($D$4/$D$5*D80)/100,0))</f>
        <v>#N/A</v>
      </c>
      <c r="F80" s="141">
        <v>2.1</v>
      </c>
      <c r="G80" s="7">
        <v>0</v>
      </c>
      <c r="H80" s="19" t="e">
        <f>IF(AND(E80="",G80&lt;&gt;""),"Erreur",(F80*G80))</f>
        <v>#N/A</v>
      </c>
    </row>
    <row r="81" spans="1:8" ht="36" hidden="1" customHeight="1">
      <c r="A81" s="46" t="s">
        <v>153</v>
      </c>
      <c r="B81" s="47" t="s">
        <v>155</v>
      </c>
      <c r="C81" s="48" t="s">
        <v>133</v>
      </c>
      <c r="D81" s="24">
        <v>8</v>
      </c>
      <c r="E81" s="87" t="e">
        <f>(ROUNDUP(($D$4/$D$5*D81)/100,0))</f>
        <v>#N/A</v>
      </c>
      <c r="F81" s="141">
        <v>1</v>
      </c>
      <c r="G81" s="7"/>
      <c r="H81" s="19" t="e">
        <f>IF(AND(E81="",G81&lt;&gt;""),"Erreur",(F81*G81))</f>
        <v>#N/A</v>
      </c>
    </row>
    <row r="82" spans="1:8" ht="36" hidden="1" customHeight="1">
      <c r="A82" s="46" t="s">
        <v>81</v>
      </c>
      <c r="B82" s="47" t="s">
        <v>154</v>
      </c>
      <c r="C82" s="48" t="s">
        <v>133</v>
      </c>
      <c r="D82" s="24">
        <v>3</v>
      </c>
      <c r="E82" s="70" t="e">
        <f>(ROUNDUP(($D$4/$D$5*D82)/100,0))</f>
        <v>#N/A</v>
      </c>
      <c r="F82" s="141">
        <v>1</v>
      </c>
      <c r="G82" s="7">
        <v>0</v>
      </c>
      <c r="H82" s="19" t="e">
        <f>IF(AND(E82="",G82&lt;&gt;""),"Erreur",(F82*G82))</f>
        <v>#N/A</v>
      </c>
    </row>
    <row r="83" spans="1:8" ht="36" hidden="1" customHeight="1">
      <c r="A83" s="46" t="s">
        <v>82</v>
      </c>
      <c r="B83" s="47" t="s">
        <v>94</v>
      </c>
      <c r="C83" s="48" t="s">
        <v>133</v>
      </c>
      <c r="D83" s="24">
        <v>3</v>
      </c>
      <c r="E83" s="87" t="e">
        <f t="shared" ref="E83" si="64">(ROUNDUP(($D$4/$D$5*D83)/100,0))</f>
        <v>#N/A</v>
      </c>
      <c r="F83" s="141">
        <v>1</v>
      </c>
      <c r="G83" s="7">
        <v>0</v>
      </c>
      <c r="H83" s="19" t="e">
        <f t="shared" ref="H83" si="65">IF(AND(E83="",G83&lt;&gt;""),"Erreur",(F83*G83))</f>
        <v>#N/A</v>
      </c>
    </row>
    <row r="84" spans="1:8" ht="36" hidden="1" customHeight="1">
      <c r="A84" s="46" t="s">
        <v>48</v>
      </c>
      <c r="B84" s="47" t="s">
        <v>158</v>
      </c>
      <c r="C84" s="48" t="s">
        <v>133</v>
      </c>
      <c r="D84" s="24">
        <v>8</v>
      </c>
      <c r="E84" s="77" t="e">
        <f t="shared" ref="E84" si="66">(ROUNDUP(($D$4/$D$5*D84)/100,0))</f>
        <v>#N/A</v>
      </c>
      <c r="F84" s="141">
        <v>0.61199999999999999</v>
      </c>
      <c r="G84" s="7"/>
      <c r="H84" s="19" t="e">
        <f t="shared" ref="H84" si="67">IF(AND(E84="",G84&lt;&gt;""),"Erreur",(F84*G84))</f>
        <v>#N/A</v>
      </c>
    </row>
    <row r="85" spans="1:8" ht="36" hidden="1" customHeight="1">
      <c r="A85" s="114" t="s">
        <v>259</v>
      </c>
      <c r="B85" s="47" t="s">
        <v>228</v>
      </c>
      <c r="C85" s="48" t="s">
        <v>133</v>
      </c>
      <c r="D85" s="24">
        <v>5</v>
      </c>
      <c r="E85" s="86" t="e">
        <f>(ROUNDUP(($D$4/$D$5*D85)/100,0))</f>
        <v>#N/A</v>
      </c>
      <c r="F85" s="141">
        <v>1.3</v>
      </c>
      <c r="G85" s="7">
        <v>0</v>
      </c>
      <c r="H85" s="19" t="e">
        <f>IF(AND(E85="",G85&lt;&gt;""),"Erreur",(F85*G85))</f>
        <v>#N/A</v>
      </c>
    </row>
    <row r="86" spans="1:8" ht="36" hidden="1" customHeight="1">
      <c r="A86" s="46" t="s">
        <v>82</v>
      </c>
      <c r="B86" s="47" t="s">
        <v>130</v>
      </c>
      <c r="C86" s="48" t="s">
        <v>133</v>
      </c>
      <c r="D86" s="24">
        <v>4</v>
      </c>
      <c r="E86" s="77" t="e">
        <f t="shared" ref="E86" si="68">(ROUNDUP(($D$4/$D$5*D86)/100,0))</f>
        <v>#N/A</v>
      </c>
      <c r="F86" s="141">
        <v>2.1</v>
      </c>
      <c r="G86" s="7"/>
      <c r="H86" s="19" t="e">
        <f t="shared" ref="H86" si="69">IF(AND(E86="",G86&lt;&gt;""),"Erreur",(F86*G86))</f>
        <v>#N/A</v>
      </c>
    </row>
    <row r="87" spans="1:8" ht="36" hidden="1" customHeight="1">
      <c r="A87" s="13" t="s">
        <v>124</v>
      </c>
      <c r="B87" s="14" t="s">
        <v>128</v>
      </c>
      <c r="C87" s="48" t="s">
        <v>133</v>
      </c>
      <c r="D87" s="24">
        <v>8</v>
      </c>
      <c r="E87" s="83" t="e">
        <f t="shared" ref="E87" si="70">(ROUNDUP(($D$4/$D$5*D87)/100,0))</f>
        <v>#N/A</v>
      </c>
      <c r="F87" s="141">
        <v>2.1</v>
      </c>
      <c r="G87" s="7"/>
      <c r="H87" s="19" t="e">
        <f t="shared" ref="H87" si="71">IF(AND(E87="",G87&lt;&gt;""),"Erreur",(F87*G87))</f>
        <v>#N/A</v>
      </c>
    </row>
    <row r="88" spans="1:8" ht="36" customHeight="1">
      <c r="A88" s="46" t="s">
        <v>53</v>
      </c>
      <c r="B88" s="47" t="s">
        <v>98</v>
      </c>
      <c r="C88" s="48" t="s">
        <v>133</v>
      </c>
      <c r="D88" s="24">
        <v>5</v>
      </c>
      <c r="E88" s="54" t="e">
        <f t="shared" ref="E88" si="72">(ROUNDUP(($D$4/$D$5*D88)/100,0))</f>
        <v>#N/A</v>
      </c>
      <c r="F88" s="141">
        <v>6</v>
      </c>
      <c r="G88" s="7">
        <v>0</v>
      </c>
      <c r="H88" s="19" t="e">
        <f t="shared" ref="H88" si="73">IF(AND(E88="",G88&lt;&gt;""),"Erreur",(F88*G88))</f>
        <v>#N/A</v>
      </c>
    </row>
    <row r="89" spans="1:8" ht="36" hidden="1" customHeight="1">
      <c r="A89" s="46" t="s">
        <v>312</v>
      </c>
      <c r="B89" s="47" t="s">
        <v>129</v>
      </c>
      <c r="C89" s="48" t="s">
        <v>133</v>
      </c>
      <c r="D89" s="24">
        <v>2</v>
      </c>
      <c r="E89" s="73" t="e">
        <f t="shared" ref="E89:E91" si="74">(ROUNDUP(($D$4/$D$5*D89)/100,0))</f>
        <v>#N/A</v>
      </c>
      <c r="F89" s="141">
        <v>3</v>
      </c>
      <c r="G89" s="7"/>
      <c r="H89" s="19" t="e">
        <f t="shared" ref="H89:H91" si="75">IF(AND(E89="",G89&lt;&gt;""),"Erreur",(F89*G89))</f>
        <v>#N/A</v>
      </c>
    </row>
    <row r="90" spans="1:8" ht="36" hidden="1" customHeight="1">
      <c r="A90" s="46" t="s">
        <v>168</v>
      </c>
      <c r="B90" s="47" t="s">
        <v>229</v>
      </c>
      <c r="C90" s="48" t="s">
        <v>133</v>
      </c>
      <c r="D90" s="24">
        <v>15</v>
      </c>
      <c r="E90" s="93" t="e">
        <f t="shared" ref="E90" si="76">(ROUNDUP(($D$4/$D$5*D90)/100,0))</f>
        <v>#N/A</v>
      </c>
      <c r="F90" s="141">
        <v>1</v>
      </c>
      <c r="G90" s="7">
        <v>0</v>
      </c>
      <c r="H90" s="19" t="e">
        <f t="shared" ref="H90" si="77">IF(AND(E90="",G90&lt;&gt;""),"Erreur",(F90*G90))</f>
        <v>#N/A</v>
      </c>
    </row>
    <row r="91" spans="1:8" ht="36" hidden="1" customHeight="1">
      <c r="A91" s="46" t="s">
        <v>123</v>
      </c>
      <c r="B91" s="47" t="s">
        <v>172</v>
      </c>
      <c r="C91" s="48" t="s">
        <v>133</v>
      </c>
      <c r="D91" s="24">
        <v>4</v>
      </c>
      <c r="E91" s="80" t="e">
        <f t="shared" si="74"/>
        <v>#N/A</v>
      </c>
      <c r="F91" s="141">
        <v>2.8</v>
      </c>
      <c r="G91" s="7"/>
      <c r="H91" s="19" t="e">
        <f t="shared" si="75"/>
        <v>#N/A</v>
      </c>
    </row>
    <row r="92" spans="1:8" ht="36" hidden="1" customHeight="1">
      <c r="A92" s="46" t="s">
        <v>65</v>
      </c>
      <c r="B92" s="47" t="s">
        <v>66</v>
      </c>
      <c r="C92" s="48" t="s">
        <v>133</v>
      </c>
      <c r="D92" s="24">
        <v>100</v>
      </c>
      <c r="E92" s="55" t="e">
        <f t="shared" ref="E92" si="78">(ROUNDUP(($D$4/$D$5*D92)/100,0))</f>
        <v>#N/A</v>
      </c>
      <c r="F92" s="141">
        <v>1</v>
      </c>
      <c r="G92" s="7"/>
      <c r="H92" s="19" t="e">
        <f t="shared" ref="H92" si="79">IF(AND(E92="",G92&lt;&gt;""),"Erreur",(F92*G92))</f>
        <v>#N/A</v>
      </c>
    </row>
    <row r="93" spans="1:8" ht="36" hidden="1" customHeight="1">
      <c r="A93" s="46" t="s">
        <v>122</v>
      </c>
      <c r="B93" s="47" t="s">
        <v>127</v>
      </c>
      <c r="C93" s="48" t="s">
        <v>133</v>
      </c>
      <c r="D93" s="24">
        <v>10</v>
      </c>
      <c r="E93" s="80" t="e">
        <f t="shared" ref="E93" si="80">(ROUNDUP(($D$4/$D$5*D93)/100,0))</f>
        <v>#N/A</v>
      </c>
      <c r="F93" s="141">
        <v>8.6</v>
      </c>
      <c r="G93" s="7"/>
      <c r="H93" s="19" t="e">
        <f t="shared" ref="H93" si="81">IF(AND(E93="",G93&lt;&gt;""),"Erreur",(F93*G93))</f>
        <v>#N/A</v>
      </c>
    </row>
    <row r="94" spans="1:8" ht="36" hidden="1" customHeight="1">
      <c r="A94" s="46" t="s">
        <v>54</v>
      </c>
      <c r="B94" s="47" t="s">
        <v>99</v>
      </c>
      <c r="C94" s="48" t="s">
        <v>133</v>
      </c>
      <c r="D94" s="24">
        <v>12</v>
      </c>
      <c r="E94" s="77" t="e">
        <f>(ROUNDUP(($D$4/$D$5*D94)/100,0))</f>
        <v>#N/A</v>
      </c>
      <c r="F94" s="141">
        <v>3.9249999999999998</v>
      </c>
      <c r="G94" s="7"/>
      <c r="H94" s="19" t="e">
        <f>IF(AND(E94="",G94&lt;&gt;""),"Erreur",(F94*G94))</f>
        <v>#N/A</v>
      </c>
    </row>
    <row r="95" spans="1:8" ht="36" hidden="1" customHeight="1">
      <c r="A95" s="46" t="s">
        <v>121</v>
      </c>
      <c r="B95" s="47" t="s">
        <v>157</v>
      </c>
      <c r="C95" s="48" t="s">
        <v>133</v>
      </c>
      <c r="D95" s="24">
        <v>12</v>
      </c>
      <c r="E95" s="80" t="e">
        <f t="shared" ref="E95" si="82">(ROUNDUP(($D$4/$D$5*D95)/100,0))</f>
        <v>#N/A</v>
      </c>
      <c r="F95" s="141">
        <v>1.2</v>
      </c>
      <c r="G95" s="7"/>
      <c r="H95" s="19" t="e">
        <f t="shared" ref="H95" si="83">IF(AND(E95="",G95&lt;&gt;""),"Erreur",(F95*G95))</f>
        <v>#N/A</v>
      </c>
    </row>
    <row r="96" spans="1:8" ht="36" hidden="1" customHeight="1">
      <c r="A96" s="46" t="s">
        <v>109</v>
      </c>
      <c r="B96" s="47" t="s">
        <v>111</v>
      </c>
      <c r="C96" s="48" t="s">
        <v>110</v>
      </c>
      <c r="D96" s="24">
        <v>12</v>
      </c>
      <c r="E96" s="78" t="e">
        <f t="shared" ref="E96" si="84">(ROUNDUP(($D$4/$D$5*D96)/100,0))</f>
        <v>#N/A</v>
      </c>
      <c r="F96" s="141">
        <v>1.4</v>
      </c>
      <c r="G96" s="7"/>
      <c r="H96" s="19" t="e">
        <f t="shared" ref="H96" si="85">IF(AND(E96="",G96&lt;&gt;""),"Erreur",(F96*G96))</f>
        <v>#N/A</v>
      </c>
    </row>
    <row r="97" spans="1:11" ht="36" hidden="1" customHeight="1">
      <c r="A97" s="46" t="s">
        <v>109</v>
      </c>
      <c r="B97" s="47" t="s">
        <v>112</v>
      </c>
      <c r="C97" s="48" t="s">
        <v>110</v>
      </c>
      <c r="D97" s="24">
        <v>12</v>
      </c>
      <c r="E97" s="78" t="e">
        <f t="shared" ref="E97" si="86">(ROUNDUP(($D$4/$D$5*D97)/100,0))</f>
        <v>#N/A</v>
      </c>
      <c r="F97" s="141">
        <v>0.6</v>
      </c>
      <c r="G97" s="7"/>
      <c r="H97" s="19" t="e">
        <f t="shared" ref="H97" si="87">IF(AND(E97="",G97&lt;&gt;""),"Erreur",(F97*G97))</f>
        <v>#N/A</v>
      </c>
    </row>
    <row r="98" spans="1:11" ht="36" hidden="1" customHeight="1">
      <c r="A98" s="46" t="s">
        <v>109</v>
      </c>
      <c r="B98" s="47" t="s">
        <v>113</v>
      </c>
      <c r="C98" s="48" t="s">
        <v>110</v>
      </c>
      <c r="D98" s="24">
        <v>12</v>
      </c>
      <c r="E98" s="78" t="e">
        <f t="shared" ref="E98:E100" si="88">(ROUNDUP(($D$4/$D$5*D98)/100,0))</f>
        <v>#N/A</v>
      </c>
      <c r="F98" s="141">
        <v>0.6</v>
      </c>
      <c r="G98" s="7"/>
      <c r="H98" s="19" t="e">
        <f t="shared" ref="H98:H104" si="89">IF(AND(E98="",G98&lt;&gt;""),"Erreur",(F98*G98))</f>
        <v>#N/A</v>
      </c>
    </row>
    <row r="99" spans="1:11" ht="36" hidden="1" customHeight="1">
      <c r="A99" s="46" t="s">
        <v>109</v>
      </c>
      <c r="B99" s="47" t="s">
        <v>114</v>
      </c>
      <c r="C99" s="48" t="s">
        <v>110</v>
      </c>
      <c r="D99" s="24">
        <v>12</v>
      </c>
      <c r="E99" s="78" t="e">
        <f t="shared" si="88"/>
        <v>#N/A</v>
      </c>
      <c r="F99" s="141">
        <v>0.56000000000000005</v>
      </c>
      <c r="G99" s="7"/>
      <c r="H99" s="19" t="e">
        <f t="shared" si="89"/>
        <v>#N/A</v>
      </c>
    </row>
    <row r="100" spans="1:11" ht="36" hidden="1" customHeight="1">
      <c r="A100" s="46" t="s">
        <v>95</v>
      </c>
      <c r="B100" s="47" t="s">
        <v>108</v>
      </c>
      <c r="C100" s="48" t="s">
        <v>47</v>
      </c>
      <c r="D100" s="24">
        <v>8</v>
      </c>
      <c r="E100" s="86" t="e">
        <f t="shared" si="88"/>
        <v>#N/A</v>
      </c>
      <c r="F100" s="141">
        <v>4.8</v>
      </c>
      <c r="G100" s="7"/>
      <c r="H100" s="19" t="e">
        <f t="shared" si="89"/>
        <v>#N/A</v>
      </c>
    </row>
    <row r="101" spans="1:11" ht="36" hidden="1" customHeight="1">
      <c r="A101" s="13" t="s">
        <v>71</v>
      </c>
      <c r="B101" s="14" t="s">
        <v>147</v>
      </c>
      <c r="C101" s="48" t="s">
        <v>47</v>
      </c>
      <c r="D101" s="24">
        <v>6</v>
      </c>
      <c r="E101" s="86" t="e">
        <f t="shared" ref="E101:E103" si="90">(ROUNDUP(($D$4/$D$5*D101)/100,0))</f>
        <v>#N/A</v>
      </c>
      <c r="F101" s="141">
        <v>4.8</v>
      </c>
      <c r="G101" s="7"/>
      <c r="H101" s="19" t="e">
        <f t="shared" ref="H101:H103" si="91">IF(AND(E101="",G101&lt;&gt;""),"Erreur",(F101*G101))</f>
        <v>#N/A</v>
      </c>
    </row>
    <row r="102" spans="1:11" ht="36" hidden="1" customHeight="1">
      <c r="A102" s="13" t="s">
        <v>72</v>
      </c>
      <c r="B102" s="47" t="s">
        <v>102</v>
      </c>
      <c r="C102" s="48" t="s">
        <v>47</v>
      </c>
      <c r="D102" s="24">
        <v>1</v>
      </c>
      <c r="E102" s="87" t="e">
        <f t="shared" si="90"/>
        <v>#N/A</v>
      </c>
      <c r="F102" s="141">
        <v>11.244</v>
      </c>
      <c r="G102" s="7"/>
      <c r="H102" s="19" t="e">
        <f t="shared" si="91"/>
        <v>#N/A</v>
      </c>
    </row>
    <row r="103" spans="1:11" ht="36" hidden="1" customHeight="1">
      <c r="A103" s="13" t="s">
        <v>61</v>
      </c>
      <c r="B103" s="47" t="s">
        <v>150</v>
      </c>
      <c r="C103" s="48" t="s">
        <v>47</v>
      </c>
      <c r="D103" s="24">
        <v>6</v>
      </c>
      <c r="E103" s="89" t="e">
        <f t="shared" si="90"/>
        <v>#N/A</v>
      </c>
      <c r="F103" s="141">
        <v>6.7</v>
      </c>
      <c r="G103" s="7">
        <v>0</v>
      </c>
      <c r="H103" s="19" t="e">
        <f t="shared" si="91"/>
        <v>#N/A</v>
      </c>
    </row>
    <row r="104" spans="1:11" ht="36" hidden="1" customHeight="1">
      <c r="A104" s="13" t="s">
        <v>160</v>
      </c>
      <c r="B104" s="47" t="s">
        <v>161</v>
      </c>
      <c r="C104" s="48" t="s">
        <v>133</v>
      </c>
      <c r="D104" s="24">
        <v>4</v>
      </c>
      <c r="E104" s="87" t="e">
        <f t="shared" ref="E104:E105" si="92">(ROUNDUP(($D$4/$D$5*D104)/100,0))</f>
        <v>#N/A</v>
      </c>
      <c r="F104" s="141">
        <v>0.05</v>
      </c>
      <c r="G104" s="7"/>
      <c r="H104" s="19" t="e">
        <f t="shared" si="89"/>
        <v>#N/A</v>
      </c>
    </row>
    <row r="105" spans="1:11" ht="36" hidden="1" customHeight="1">
      <c r="A105" s="46" t="s">
        <v>96</v>
      </c>
      <c r="B105" s="47" t="s">
        <v>156</v>
      </c>
      <c r="C105" s="48" t="s">
        <v>47</v>
      </c>
      <c r="D105" s="24">
        <v>1</v>
      </c>
      <c r="E105" s="96" t="e">
        <f t="shared" si="92"/>
        <v>#N/A</v>
      </c>
      <c r="F105" s="141">
        <v>1</v>
      </c>
      <c r="G105" s="7"/>
      <c r="H105" s="19" t="e">
        <f t="shared" ref="H105" si="93">IF(AND(E105="",G105&lt;&gt;""),"Erreur",(F105*G105))</f>
        <v>#N/A</v>
      </c>
    </row>
    <row r="106" spans="1:11" ht="36" customHeight="1">
      <c r="A106" s="155" t="s">
        <v>263</v>
      </c>
      <c r="B106" s="156"/>
      <c r="C106" s="156"/>
      <c r="D106" s="156"/>
      <c r="E106" s="156"/>
      <c r="F106" s="156"/>
      <c r="G106" s="156"/>
      <c r="H106" s="128" t="e">
        <f>SUM(H78:H105)</f>
        <v>#N/A</v>
      </c>
    </row>
    <row r="107" spans="1:11" ht="32.25" customHeight="1">
      <c r="A107" s="184" t="s">
        <v>76</v>
      </c>
      <c r="B107" s="185"/>
      <c r="C107" s="185"/>
      <c r="D107" s="185"/>
      <c r="E107" s="185"/>
      <c r="F107" s="185"/>
      <c r="G107" s="185"/>
      <c r="H107" s="186"/>
      <c r="I107" s="45" t="e">
        <f>H176+H177+H178+H181+H182</f>
        <v>#N/A</v>
      </c>
      <c r="J107" s="45"/>
      <c r="K107" s="112" t="s">
        <v>253</v>
      </c>
    </row>
    <row r="108" spans="1:11" ht="18" customHeight="1">
      <c r="A108" s="175" t="s">
        <v>56</v>
      </c>
      <c r="B108" s="176"/>
      <c r="C108" s="176"/>
      <c r="D108" s="176"/>
      <c r="E108" s="176"/>
      <c r="F108" s="176"/>
      <c r="G108" s="176"/>
      <c r="H108" s="177"/>
      <c r="I108" s="44">
        <f>SUM(H178:H178)</f>
        <v>0</v>
      </c>
      <c r="J108" s="44"/>
    </row>
    <row r="109" spans="1:11" ht="36" hidden="1" customHeight="1">
      <c r="A109" s="46" t="s">
        <v>177</v>
      </c>
      <c r="B109" s="47" t="s">
        <v>178</v>
      </c>
      <c r="C109" s="48" t="s">
        <v>47</v>
      </c>
      <c r="D109" s="24">
        <v>0</v>
      </c>
      <c r="E109" s="93" t="e">
        <f t="shared" ref="E109" si="94">IF((VLOOKUP($D$3,base,5,0))=1,(ROUNDUP(($D$4/$D$5*D109)/100,0)),"")</f>
        <v>#N/A</v>
      </c>
      <c r="F109" s="141">
        <v>0</v>
      </c>
      <c r="G109" s="7"/>
      <c r="H109" s="19" t="e">
        <f t="shared" ref="H109" si="95">IF(AND(E109="",G109&lt;&gt;""),"Erreur",(F109*G109))</f>
        <v>#N/A</v>
      </c>
    </row>
    <row r="110" spans="1:11" ht="36" customHeight="1">
      <c r="A110" s="114" t="s">
        <v>286</v>
      </c>
      <c r="B110" s="47" t="s">
        <v>287</v>
      </c>
      <c r="C110" s="48" t="s">
        <v>47</v>
      </c>
      <c r="D110" s="24">
        <v>2</v>
      </c>
      <c r="E110" s="70" t="e">
        <f t="shared" ref="E110" si="96">IF((VLOOKUP($D$3,base,5,0))=1,(ROUNDUP(($D$4/$D$5*D110)/100,0)),"")</f>
        <v>#N/A</v>
      </c>
      <c r="F110" s="141">
        <v>10</v>
      </c>
      <c r="G110" s="7">
        <v>0</v>
      </c>
      <c r="H110" s="19" t="e">
        <f t="shared" ref="H110" si="97">IF(AND(E110="",G110&lt;&gt;""),"Erreur",(F110*G110))</f>
        <v>#N/A</v>
      </c>
    </row>
    <row r="111" spans="1:11" ht="36" customHeight="1">
      <c r="A111" s="46" t="s">
        <v>255</v>
      </c>
      <c r="B111" s="47" t="s">
        <v>256</v>
      </c>
      <c r="C111" s="48" t="s">
        <v>47</v>
      </c>
      <c r="D111" s="24">
        <v>2</v>
      </c>
      <c r="E111" s="71" t="e">
        <f t="shared" ref="E111" si="98">IF((VLOOKUP($D$3,base,5,0))=1,(ROUNDUP(($D$4/$D$5*D111)/100,0)),"")</f>
        <v>#N/A</v>
      </c>
      <c r="F111" s="141">
        <v>10.7</v>
      </c>
      <c r="G111" s="7">
        <v>0</v>
      </c>
      <c r="H111" s="19" t="e">
        <f t="shared" ref="H111" si="99">IF(AND(E111="",G111&lt;&gt;""),"Erreur",(F111*G111))</f>
        <v>#N/A</v>
      </c>
    </row>
    <row r="112" spans="1:11" ht="36" customHeight="1">
      <c r="A112" s="114" t="s">
        <v>275</v>
      </c>
      <c r="B112" s="47" t="s">
        <v>278</v>
      </c>
      <c r="C112" s="48" t="s">
        <v>47</v>
      </c>
      <c r="D112" s="24">
        <v>2</v>
      </c>
      <c r="E112" s="70" t="e">
        <f t="shared" ref="E112" si="100">IF((VLOOKUP($D$3,base,5,0))=1,(ROUNDUP(($D$4/$D$5*D112)/100,0)),"")</f>
        <v>#N/A</v>
      </c>
      <c r="F112" s="141">
        <v>8.6999999999999993</v>
      </c>
      <c r="G112" s="7">
        <v>0</v>
      </c>
      <c r="H112" s="19" t="e">
        <f t="shared" ref="H112" si="101">IF(AND(E112="",G112&lt;&gt;""),"Erreur",(F112*G112))</f>
        <v>#N/A</v>
      </c>
    </row>
    <row r="113" spans="1:11" ht="36" customHeight="1">
      <c r="A113" s="46" t="s">
        <v>257</v>
      </c>
      <c r="B113" s="47" t="s">
        <v>75</v>
      </c>
      <c r="C113" s="48" t="s">
        <v>47</v>
      </c>
      <c r="D113" s="24">
        <v>3</v>
      </c>
      <c r="E113" s="70" t="e">
        <f t="shared" ref="E113" si="102">IF((VLOOKUP($D$3,base,5,0))=1,(ROUNDUP(($D$4/$D$5*D113)/100,0)),"")</f>
        <v>#N/A</v>
      </c>
      <c r="F113" s="141">
        <v>5</v>
      </c>
      <c r="G113" s="7">
        <v>0</v>
      </c>
      <c r="H113" s="19" t="e">
        <f t="shared" ref="H113" si="103">IF(AND(E113="",G113&lt;&gt;""),"Erreur",(F113*G113))</f>
        <v>#N/A</v>
      </c>
    </row>
    <row r="114" spans="1:11" ht="36" customHeight="1">
      <c r="A114" s="46" t="s">
        <v>274</v>
      </c>
      <c r="B114" s="129" t="s">
        <v>276</v>
      </c>
      <c r="C114" s="48" t="s">
        <v>47</v>
      </c>
      <c r="D114" s="130">
        <v>2</v>
      </c>
      <c r="E114" s="74" t="e">
        <f t="shared" ref="E114" si="104">IF((VLOOKUP($D$3,base,5,0))=1,(ROUNDUP(($D$4/$D$5*D114)/100,0)),"")</f>
        <v>#N/A</v>
      </c>
      <c r="F114" s="142">
        <v>9.6</v>
      </c>
      <c r="G114" s="7">
        <v>0</v>
      </c>
      <c r="H114" s="19" t="e">
        <f t="shared" ref="H114" si="105">IF(AND(E114="",G114&lt;&gt;""),"Erreur",(F114*G114))</f>
        <v>#N/A</v>
      </c>
    </row>
    <row r="115" spans="1:11" ht="36" customHeight="1">
      <c r="A115" s="155" t="s">
        <v>265</v>
      </c>
      <c r="B115" s="156"/>
      <c r="C115" s="156"/>
      <c r="D115" s="156"/>
      <c r="E115" s="156"/>
      <c r="F115" s="156"/>
      <c r="G115" s="156"/>
      <c r="H115" s="128" t="e">
        <f>SUM(H109:H114)</f>
        <v>#N/A</v>
      </c>
    </row>
    <row r="116" spans="1:11" ht="18" customHeight="1">
      <c r="A116" s="178" t="s">
        <v>249</v>
      </c>
      <c r="B116" s="179"/>
      <c r="C116" s="179"/>
      <c r="D116" s="179"/>
      <c r="E116" s="179"/>
      <c r="F116" s="179"/>
      <c r="G116" s="179"/>
      <c r="H116" s="180"/>
      <c r="I116" s="44">
        <f>SUM(H179:H179)</f>
        <v>0</v>
      </c>
      <c r="J116" s="44"/>
    </row>
    <row r="117" spans="1:11" ht="36" hidden="1" customHeight="1">
      <c r="A117" s="13" t="s">
        <v>177</v>
      </c>
      <c r="B117" s="47" t="s">
        <v>179</v>
      </c>
      <c r="C117" s="48" t="s">
        <v>47</v>
      </c>
      <c r="D117" s="24">
        <v>0</v>
      </c>
      <c r="E117" s="93" t="e">
        <f t="shared" ref="E117" si="106">IF((VLOOKUP($D$3,base,5,0))=2,(ROUNDUP(($D$4/$D$5*D117)/100,0)),"")</f>
        <v>#N/A</v>
      </c>
      <c r="F117" s="141">
        <v>0</v>
      </c>
      <c r="G117" s="7"/>
      <c r="H117" s="19" t="e">
        <f t="shared" ref="H117" si="107">IF(AND(E117="",G117&lt;&gt;""),"Erreur",(F117*G117))</f>
        <v>#N/A</v>
      </c>
      <c r="K117" s="49"/>
    </row>
    <row r="118" spans="1:11" ht="36" customHeight="1">
      <c r="A118" s="13" t="s">
        <v>77</v>
      </c>
      <c r="B118" s="14" t="s">
        <v>100</v>
      </c>
      <c r="C118" s="48" t="s">
        <v>47</v>
      </c>
      <c r="D118" s="24">
        <v>2</v>
      </c>
      <c r="E118" s="90" t="e">
        <f t="shared" ref="E118:E120" si="108">IF((VLOOKUP($D$3,base,5,0))=2,(ROUNDUP(($D$4/$D$5*D118)/100,0)),"")</f>
        <v>#N/A</v>
      </c>
      <c r="F118" s="141">
        <v>10</v>
      </c>
      <c r="G118" s="7">
        <v>0</v>
      </c>
      <c r="H118" s="19" t="e">
        <f t="shared" ref="H118:H120" si="109">IF(AND(E118="",G118&lt;&gt;""),"Erreur",(F118*G118))</f>
        <v>#N/A</v>
      </c>
      <c r="K118" s="49"/>
    </row>
    <row r="119" spans="1:11" ht="36" customHeight="1">
      <c r="A119" s="13" t="s">
        <v>273</v>
      </c>
      <c r="B119" s="129" t="s">
        <v>311</v>
      </c>
      <c r="C119" s="48" t="s">
        <v>47</v>
      </c>
      <c r="D119" s="24">
        <v>3</v>
      </c>
      <c r="E119" s="124" t="e">
        <f t="shared" si="108"/>
        <v>#N/A</v>
      </c>
      <c r="F119" s="142">
        <v>5</v>
      </c>
      <c r="G119" s="7">
        <v>0</v>
      </c>
      <c r="H119" s="19" t="e">
        <f t="shared" si="109"/>
        <v>#N/A</v>
      </c>
      <c r="K119" s="49"/>
    </row>
    <row r="120" spans="1:11" ht="36" customHeight="1">
      <c r="A120" s="13" t="s">
        <v>272</v>
      </c>
      <c r="B120" s="129" t="s">
        <v>310</v>
      </c>
      <c r="C120" s="48" t="s">
        <v>47</v>
      </c>
      <c r="D120" s="24">
        <v>5</v>
      </c>
      <c r="E120" s="124" t="e">
        <f t="shared" si="108"/>
        <v>#N/A</v>
      </c>
      <c r="F120" s="142">
        <v>4</v>
      </c>
      <c r="G120" s="7">
        <v>0</v>
      </c>
      <c r="H120" s="19" t="e">
        <f t="shared" si="109"/>
        <v>#N/A</v>
      </c>
      <c r="K120" s="49"/>
    </row>
    <row r="121" spans="1:11" ht="36" hidden="1" customHeight="1">
      <c r="A121" s="46" t="s">
        <v>87</v>
      </c>
      <c r="B121" s="47" t="s">
        <v>88</v>
      </c>
      <c r="C121" s="48" t="s">
        <v>47</v>
      </c>
      <c r="D121" s="24">
        <v>3</v>
      </c>
      <c r="E121" s="70" t="e">
        <f t="shared" ref="E121" si="110">IF((VLOOKUP($D$3,base,5,0))=2,(ROUNDUP(($D$4/$D$5*D121)/100,0)),"")</f>
        <v>#N/A</v>
      </c>
      <c r="F121" s="141">
        <v>5.3</v>
      </c>
      <c r="G121" s="7">
        <v>0</v>
      </c>
      <c r="H121" s="19" t="e">
        <f t="shared" ref="H121" si="111">IF(AND(E121="",G121&lt;&gt;""),"Erreur",(F121*G121))</f>
        <v>#N/A</v>
      </c>
      <c r="K121" s="49"/>
    </row>
    <row r="122" spans="1:11" ht="36" hidden="1" customHeight="1">
      <c r="A122" s="46" t="s">
        <v>87</v>
      </c>
      <c r="B122" s="47" t="s">
        <v>145</v>
      </c>
      <c r="C122" s="48" t="s">
        <v>47</v>
      </c>
      <c r="D122" s="24">
        <v>2</v>
      </c>
      <c r="E122" s="75" t="e">
        <f t="shared" ref="E122" si="112">IF((VLOOKUP($D$3,base,5,0))=2,(ROUNDUP(($D$4/$D$5*D122)/100,0)),"")</f>
        <v>#N/A</v>
      </c>
      <c r="F122" s="141">
        <v>9</v>
      </c>
      <c r="G122" s="7"/>
      <c r="H122" s="19" t="e">
        <f t="shared" ref="H122" si="113">IF(AND(E122="",G122&lt;&gt;""),"Erreur",(F122*G122))</f>
        <v>#N/A</v>
      </c>
      <c r="K122" s="49"/>
    </row>
    <row r="123" spans="1:11" ht="36" customHeight="1">
      <c r="A123" s="155" t="s">
        <v>264</v>
      </c>
      <c r="B123" s="156"/>
      <c r="C123" s="156"/>
      <c r="D123" s="156"/>
      <c r="E123" s="156"/>
      <c r="F123" s="156"/>
      <c r="G123" s="156"/>
      <c r="H123" s="128" t="e">
        <f>SUM(H117:H122)</f>
        <v>#N/A</v>
      </c>
      <c r="K123" s="49"/>
    </row>
    <row r="124" spans="1:11" ht="18" customHeight="1">
      <c r="A124" s="181" t="s">
        <v>250</v>
      </c>
      <c r="B124" s="182"/>
      <c r="C124" s="182"/>
      <c r="D124" s="182"/>
      <c r="E124" s="182"/>
      <c r="F124" s="182"/>
      <c r="G124" s="182"/>
      <c r="H124" s="183"/>
      <c r="I124" s="44">
        <f>SUM(H186:H186)</f>
        <v>0</v>
      </c>
      <c r="J124" s="44"/>
      <c r="K124" s="112" t="s">
        <v>253</v>
      </c>
    </row>
    <row r="125" spans="1:11" ht="36" hidden="1" customHeight="1">
      <c r="A125" s="46" t="s">
        <v>177</v>
      </c>
      <c r="B125" s="47" t="s">
        <v>180</v>
      </c>
      <c r="C125" s="48" t="s">
        <v>181</v>
      </c>
      <c r="D125" s="24">
        <v>0</v>
      </c>
      <c r="E125" s="93" t="e">
        <f t="shared" ref="E125" si="114">(ROUNDUP(($D$4/$D$5*D125)/100,0))</f>
        <v>#N/A</v>
      </c>
      <c r="F125" s="141">
        <v>0</v>
      </c>
      <c r="G125" s="7"/>
      <c r="H125" s="19" t="e">
        <f t="shared" ref="H125" si="115">IF(AND(E125="",G125&lt;&gt;""),"Erreur",(F125*G125))</f>
        <v>#N/A</v>
      </c>
    </row>
    <row r="126" spans="1:11" ht="36" hidden="1" customHeight="1">
      <c r="A126" s="46" t="s">
        <v>78</v>
      </c>
      <c r="B126" s="47" t="s">
        <v>89</v>
      </c>
      <c r="C126" s="48" t="s">
        <v>133</v>
      </c>
      <c r="D126" s="24">
        <v>3</v>
      </c>
      <c r="E126" s="74" t="e">
        <f t="shared" ref="E126:E132" si="116">(ROUNDUP(($D$4/$D$5*D126)/100,0))</f>
        <v>#N/A</v>
      </c>
      <c r="F126" s="141">
        <v>3</v>
      </c>
      <c r="G126" s="7"/>
      <c r="H126" s="19" t="e">
        <f t="shared" ref="H126:H132" si="117">IF(AND(E126="",G126&lt;&gt;""),"Erreur",(F126*G126))</f>
        <v>#N/A</v>
      </c>
    </row>
    <row r="127" spans="1:11" ht="36" hidden="1" customHeight="1">
      <c r="A127" s="46" t="s">
        <v>78</v>
      </c>
      <c r="B127" s="47" t="s">
        <v>90</v>
      </c>
      <c r="C127" s="48" t="s">
        <v>133</v>
      </c>
      <c r="D127" s="24">
        <v>5</v>
      </c>
      <c r="E127" s="78" t="e">
        <f t="shared" si="116"/>
        <v>#N/A</v>
      </c>
      <c r="F127" s="141">
        <v>3</v>
      </c>
      <c r="G127" s="7"/>
      <c r="H127" s="19" t="e">
        <f t="shared" si="117"/>
        <v>#N/A</v>
      </c>
    </row>
    <row r="128" spans="1:11" ht="36" hidden="1" customHeight="1">
      <c r="A128" s="46" t="s">
        <v>132</v>
      </c>
      <c r="B128" s="47" t="s">
        <v>254</v>
      </c>
      <c r="C128" s="48" t="s">
        <v>133</v>
      </c>
      <c r="D128" s="24">
        <v>2</v>
      </c>
      <c r="E128" s="92" t="e">
        <f t="shared" si="116"/>
        <v>#N/A</v>
      </c>
      <c r="F128" s="141">
        <v>4</v>
      </c>
      <c r="G128" s="7">
        <v>0</v>
      </c>
      <c r="H128" s="19" t="e">
        <f t="shared" si="117"/>
        <v>#N/A</v>
      </c>
    </row>
    <row r="129" spans="1:11" ht="36" hidden="1" customHeight="1">
      <c r="A129" s="46" t="s">
        <v>109</v>
      </c>
      <c r="B129" s="47" t="s">
        <v>174</v>
      </c>
      <c r="C129" s="48" t="s">
        <v>133</v>
      </c>
      <c r="D129" s="24">
        <v>7</v>
      </c>
      <c r="E129" s="93" t="e">
        <f t="shared" ref="E129" si="118">(ROUNDUP(($D$4/$D$5*D129)/100,0))</f>
        <v>#N/A</v>
      </c>
      <c r="F129" s="141">
        <v>1</v>
      </c>
      <c r="G129" s="7"/>
      <c r="H129" s="19" t="e">
        <f t="shared" ref="H129" si="119">IF(AND(E129="",G129&lt;&gt;""),"Erreur",(F129*G129))</f>
        <v>#N/A</v>
      </c>
    </row>
    <row r="130" spans="1:11" ht="36" hidden="1" customHeight="1">
      <c r="A130" s="46" t="s">
        <v>173</v>
      </c>
      <c r="B130" s="47" t="s">
        <v>175</v>
      </c>
      <c r="C130" s="48" t="s">
        <v>133</v>
      </c>
      <c r="D130" s="24">
        <v>7</v>
      </c>
      <c r="E130" s="93" t="e">
        <f t="shared" si="116"/>
        <v>#N/A</v>
      </c>
      <c r="F130" s="141">
        <v>1</v>
      </c>
      <c r="G130" s="7"/>
      <c r="H130" s="19" t="e">
        <f t="shared" si="117"/>
        <v>#N/A</v>
      </c>
    </row>
    <row r="131" spans="1:11" ht="36" hidden="1" customHeight="1">
      <c r="A131" s="46" t="s">
        <v>115</v>
      </c>
      <c r="B131" s="47" t="s">
        <v>171</v>
      </c>
      <c r="C131" s="48" t="s">
        <v>133</v>
      </c>
      <c r="D131" s="24">
        <v>7</v>
      </c>
      <c r="E131" s="92" t="e">
        <f t="shared" ref="E131" si="120">(ROUNDUP(($D$4/$D$5*D131)/100,0))</f>
        <v>#N/A</v>
      </c>
      <c r="F131" s="141">
        <v>1</v>
      </c>
      <c r="G131" s="7"/>
      <c r="H131" s="19" t="e">
        <f t="shared" ref="H131" si="121">IF(AND(E131="",G131&lt;&gt;""),"Erreur",(F131*G131))</f>
        <v>#N/A</v>
      </c>
    </row>
    <row r="132" spans="1:11" ht="36" hidden="1" customHeight="1">
      <c r="A132" s="46" t="s">
        <v>115</v>
      </c>
      <c r="B132" s="47" t="s">
        <v>117</v>
      </c>
      <c r="C132" s="48" t="s">
        <v>133</v>
      </c>
      <c r="D132" s="24">
        <v>7</v>
      </c>
      <c r="E132" s="79" t="e">
        <f t="shared" si="116"/>
        <v>#N/A</v>
      </c>
      <c r="F132" s="141">
        <v>1.5</v>
      </c>
      <c r="G132" s="7"/>
      <c r="H132" s="19" t="e">
        <f t="shared" si="117"/>
        <v>#N/A</v>
      </c>
    </row>
    <row r="133" spans="1:11" ht="36" hidden="1" customHeight="1">
      <c r="A133" s="46" t="s">
        <v>115</v>
      </c>
      <c r="B133" s="47" t="s">
        <v>118</v>
      </c>
      <c r="C133" s="48" t="s">
        <v>133</v>
      </c>
      <c r="D133" s="24">
        <v>7</v>
      </c>
      <c r="E133" s="74" t="e">
        <f t="shared" ref="E133:E137" si="122">(ROUNDUP(($D$4/$D$5*D133)/100,0))</f>
        <v>#N/A</v>
      </c>
      <c r="F133" s="141">
        <v>1.5</v>
      </c>
      <c r="G133" s="7">
        <v>0</v>
      </c>
      <c r="H133" s="19" t="e">
        <f t="shared" ref="H133:H137" si="123">IF(AND(E133="",G133&lt;&gt;""),"Erreur",(F133*G133))</f>
        <v>#N/A</v>
      </c>
    </row>
    <row r="134" spans="1:11" ht="36" hidden="1" customHeight="1">
      <c r="A134" s="46" t="s">
        <v>115</v>
      </c>
      <c r="B134" s="47" t="s">
        <v>116</v>
      </c>
      <c r="C134" s="48" t="s">
        <v>133</v>
      </c>
      <c r="D134" s="24">
        <v>7</v>
      </c>
      <c r="E134" s="92" t="e">
        <f t="shared" si="122"/>
        <v>#N/A</v>
      </c>
      <c r="F134" s="141">
        <v>1.5</v>
      </c>
      <c r="G134" s="7"/>
      <c r="H134" s="19" t="e">
        <f t="shared" si="123"/>
        <v>#N/A</v>
      </c>
    </row>
    <row r="135" spans="1:11" ht="36" hidden="1" customHeight="1">
      <c r="A135" s="46" t="s">
        <v>115</v>
      </c>
      <c r="B135" s="47" t="s">
        <v>169</v>
      </c>
      <c r="C135" s="48" t="s">
        <v>133</v>
      </c>
      <c r="D135" s="24">
        <v>6</v>
      </c>
      <c r="E135" s="92" t="e">
        <f t="shared" si="122"/>
        <v>#N/A</v>
      </c>
      <c r="F135" s="141">
        <v>2</v>
      </c>
      <c r="G135" s="7">
        <v>0</v>
      </c>
      <c r="H135" s="19" t="e">
        <f t="shared" si="123"/>
        <v>#N/A</v>
      </c>
    </row>
    <row r="136" spans="1:11" ht="36" hidden="1" customHeight="1">
      <c r="A136" s="46" t="s">
        <v>115</v>
      </c>
      <c r="B136" s="47" t="s">
        <v>170</v>
      </c>
      <c r="C136" s="48" t="s">
        <v>133</v>
      </c>
      <c r="D136" s="24">
        <v>7</v>
      </c>
      <c r="E136" s="93" t="e">
        <f t="shared" ref="E136" si="124">(ROUNDUP(($D$4/$D$5*D136)/100,0))</f>
        <v>#N/A</v>
      </c>
      <c r="F136" s="141">
        <v>3</v>
      </c>
      <c r="G136" s="7">
        <v>0</v>
      </c>
      <c r="H136" s="19" t="e">
        <f t="shared" ref="H136" si="125">IF(AND(E136="",G136&lt;&gt;""),"Erreur",(F136*G136))</f>
        <v>#N/A</v>
      </c>
    </row>
    <row r="137" spans="1:11" ht="36" hidden="1" customHeight="1">
      <c r="A137" s="46" t="s">
        <v>87</v>
      </c>
      <c r="B137" s="47" t="s">
        <v>88</v>
      </c>
      <c r="C137" s="48" t="s">
        <v>47</v>
      </c>
      <c r="D137" s="24">
        <v>3</v>
      </c>
      <c r="E137" s="92" t="e">
        <f t="shared" si="122"/>
        <v>#N/A</v>
      </c>
      <c r="F137" s="141">
        <v>3</v>
      </c>
      <c r="G137" s="7">
        <v>0</v>
      </c>
      <c r="H137" s="19" t="e">
        <f t="shared" si="123"/>
        <v>#N/A</v>
      </c>
    </row>
    <row r="138" spans="1:11" ht="36" customHeight="1">
      <c r="A138" s="155" t="s">
        <v>263</v>
      </c>
      <c r="B138" s="156"/>
      <c r="C138" s="156"/>
      <c r="D138" s="156"/>
      <c r="E138" s="156"/>
      <c r="F138" s="156"/>
      <c r="G138" s="156"/>
      <c r="H138" s="128" t="e">
        <f>SUM(H125:H137)</f>
        <v>#N/A</v>
      </c>
    </row>
    <row r="139" spans="1:11" ht="51">
      <c r="A139" s="187" t="s">
        <v>261</v>
      </c>
      <c r="B139" s="188"/>
      <c r="C139" s="125" t="s">
        <v>241</v>
      </c>
      <c r="D139" s="126" t="s">
        <v>184</v>
      </c>
      <c r="E139" s="126" t="s">
        <v>251</v>
      </c>
      <c r="F139" s="143"/>
      <c r="G139" s="126" t="s">
        <v>252</v>
      </c>
      <c r="H139" s="127" t="s">
        <v>245</v>
      </c>
      <c r="I139" s="44">
        <f>SUM(H206:H206)</f>
        <v>0</v>
      </c>
      <c r="J139" s="44"/>
      <c r="K139" s="112" t="s">
        <v>253</v>
      </c>
    </row>
    <row r="140" spans="1:11" ht="36" hidden="1" customHeight="1">
      <c r="A140" s="98" t="s">
        <v>185</v>
      </c>
      <c r="B140" s="99" t="s">
        <v>186</v>
      </c>
      <c r="C140" s="102" t="s">
        <v>213</v>
      </c>
      <c r="D140" s="103">
        <v>5</v>
      </c>
      <c r="E140" s="96" t="e">
        <f t="shared" ref="E140:E150" si="126">(ROUNDUP(($D$4/$D$5*D140)/100,0))</f>
        <v>#N/A</v>
      </c>
      <c r="F140" s="141">
        <v>1</v>
      </c>
      <c r="G140" s="7">
        <v>0</v>
      </c>
      <c r="H140" s="19" t="e">
        <f t="shared" ref="H140:H150" si="127">IF(AND(E140="",G140&lt;&gt;""),"Erreur",(F140*G140))</f>
        <v>#N/A</v>
      </c>
    </row>
    <row r="141" spans="1:11" ht="36" hidden="1" customHeight="1">
      <c r="A141" s="98" t="s">
        <v>237</v>
      </c>
      <c r="B141" s="99" t="s">
        <v>238</v>
      </c>
      <c r="C141" s="48" t="s">
        <v>133</v>
      </c>
      <c r="D141" s="103">
        <v>3</v>
      </c>
      <c r="E141" s="107" t="e">
        <f t="shared" ref="E141:E142" si="128">(ROUNDUP(($D$4/$D$5*D141)/100,0))</f>
        <v>#N/A</v>
      </c>
      <c r="F141" s="141">
        <v>1</v>
      </c>
      <c r="G141" s="120">
        <v>0</v>
      </c>
      <c r="H141" s="19" t="e">
        <f t="shared" ref="H141:H142" si="129">IF(AND(E141="",G141&lt;&gt;""),"Erreur",(F141*G141))</f>
        <v>#N/A</v>
      </c>
    </row>
    <row r="142" spans="1:11" ht="36" hidden="1" customHeight="1">
      <c r="A142" s="98" t="s">
        <v>85</v>
      </c>
      <c r="B142" s="99" t="s">
        <v>280</v>
      </c>
      <c r="C142" s="48" t="s">
        <v>133</v>
      </c>
      <c r="D142" s="103">
        <v>3</v>
      </c>
      <c r="E142" s="131" t="e">
        <f t="shared" si="128"/>
        <v>#N/A</v>
      </c>
      <c r="F142" s="141">
        <v>1</v>
      </c>
      <c r="G142" s="120">
        <v>0</v>
      </c>
      <c r="H142" s="19" t="e">
        <f t="shared" si="129"/>
        <v>#N/A</v>
      </c>
    </row>
    <row r="143" spans="1:11" ht="36" customHeight="1">
      <c r="A143" s="98" t="s">
        <v>214</v>
      </c>
      <c r="B143" s="99" t="s">
        <v>215</v>
      </c>
      <c r="C143" s="48" t="s">
        <v>133</v>
      </c>
      <c r="D143" s="103">
        <v>10</v>
      </c>
      <c r="E143" s="96" t="e">
        <f t="shared" si="126"/>
        <v>#N/A</v>
      </c>
      <c r="F143" s="141">
        <v>1</v>
      </c>
      <c r="G143" s="120">
        <v>0</v>
      </c>
      <c r="H143" s="19" t="e">
        <f t="shared" si="127"/>
        <v>#N/A</v>
      </c>
    </row>
    <row r="144" spans="1:11" ht="36" customHeight="1">
      <c r="A144" s="98" t="s">
        <v>187</v>
      </c>
      <c r="B144" s="99" t="s">
        <v>277</v>
      </c>
      <c r="C144" s="48" t="s">
        <v>133</v>
      </c>
      <c r="D144" s="103">
        <v>9</v>
      </c>
      <c r="E144" s="96" t="e">
        <f t="shared" si="126"/>
        <v>#N/A</v>
      </c>
      <c r="F144" s="141">
        <v>1</v>
      </c>
      <c r="G144" s="120">
        <v>0</v>
      </c>
      <c r="H144" s="19" t="e">
        <f t="shared" si="127"/>
        <v>#N/A</v>
      </c>
    </row>
    <row r="145" spans="1:8" ht="36" hidden="1" customHeight="1">
      <c r="A145" s="98" t="s">
        <v>188</v>
      </c>
      <c r="B145" s="99" t="s">
        <v>212</v>
      </c>
      <c r="C145" s="48" t="s">
        <v>133</v>
      </c>
      <c r="D145" s="103">
        <v>3</v>
      </c>
      <c r="E145" s="96" t="e">
        <f t="shared" si="126"/>
        <v>#N/A</v>
      </c>
      <c r="F145" s="141">
        <v>1</v>
      </c>
      <c r="G145" s="120">
        <v>0</v>
      </c>
      <c r="H145" s="19" t="e">
        <f t="shared" si="127"/>
        <v>#N/A</v>
      </c>
    </row>
    <row r="146" spans="1:8" ht="36" hidden="1" customHeight="1">
      <c r="A146" s="98" t="s">
        <v>163</v>
      </c>
      <c r="B146" s="99" t="s">
        <v>211</v>
      </c>
      <c r="C146" s="48" t="s">
        <v>133</v>
      </c>
      <c r="D146" s="103">
        <v>5</v>
      </c>
      <c r="E146" s="96" t="e">
        <f t="shared" si="126"/>
        <v>#N/A</v>
      </c>
      <c r="F146" s="141">
        <v>1</v>
      </c>
      <c r="G146" s="120">
        <v>0</v>
      </c>
      <c r="H146" s="19" t="e">
        <f t="shared" si="127"/>
        <v>#N/A</v>
      </c>
    </row>
    <row r="147" spans="1:8" ht="36" hidden="1" customHeight="1">
      <c r="A147" s="100" t="s">
        <v>153</v>
      </c>
      <c r="B147" s="99" t="s">
        <v>233</v>
      </c>
      <c r="C147" s="48" t="s">
        <v>133</v>
      </c>
      <c r="D147" s="103">
        <v>3</v>
      </c>
      <c r="E147" s="107" t="e">
        <f t="shared" ref="E147" si="130">(ROUNDUP(($D$4/$D$5*D147)/100,0))</f>
        <v>#N/A</v>
      </c>
      <c r="F147" s="141">
        <v>1</v>
      </c>
      <c r="G147" s="120">
        <v>0</v>
      </c>
      <c r="H147" s="19" t="e">
        <f t="shared" ref="H147" si="131">IF(AND(E147="",G147&lt;&gt;""),"Erreur",(F147*G147))</f>
        <v>#N/A</v>
      </c>
    </row>
    <row r="148" spans="1:8" ht="36" customHeight="1">
      <c r="A148" s="132" t="s">
        <v>281</v>
      </c>
      <c r="B148" s="99" t="s">
        <v>189</v>
      </c>
      <c r="C148" s="48" t="s">
        <v>133</v>
      </c>
      <c r="D148" s="103">
        <v>23</v>
      </c>
      <c r="E148" s="96" t="e">
        <f t="shared" si="126"/>
        <v>#N/A</v>
      </c>
      <c r="F148" s="141">
        <v>1</v>
      </c>
      <c r="G148" s="120">
        <v>0</v>
      </c>
      <c r="H148" s="19" t="e">
        <f t="shared" si="127"/>
        <v>#N/A</v>
      </c>
    </row>
    <row r="149" spans="1:8" ht="36" customHeight="1">
      <c r="A149" s="100" t="s">
        <v>166</v>
      </c>
      <c r="B149" s="99" t="s">
        <v>217</v>
      </c>
      <c r="C149" s="48" t="s">
        <v>133</v>
      </c>
      <c r="D149" s="103">
        <v>30</v>
      </c>
      <c r="E149" s="96" t="e">
        <f t="shared" si="126"/>
        <v>#N/A</v>
      </c>
      <c r="F149" s="141">
        <v>1</v>
      </c>
      <c r="G149" s="120">
        <v>0</v>
      </c>
      <c r="H149" s="19" t="e">
        <f t="shared" si="127"/>
        <v>#N/A</v>
      </c>
    </row>
    <row r="150" spans="1:8" ht="36" hidden="1" customHeight="1">
      <c r="A150" s="100" t="s">
        <v>190</v>
      </c>
      <c r="B150" s="99" t="s">
        <v>191</v>
      </c>
      <c r="C150" s="48" t="s">
        <v>133</v>
      </c>
      <c r="D150" s="103">
        <v>5</v>
      </c>
      <c r="E150" s="96" t="e">
        <f t="shared" si="126"/>
        <v>#N/A</v>
      </c>
      <c r="F150" s="141">
        <v>1</v>
      </c>
      <c r="G150" s="120">
        <v>0</v>
      </c>
      <c r="H150" s="19" t="e">
        <f t="shared" si="127"/>
        <v>#N/A</v>
      </c>
    </row>
    <row r="151" spans="1:8" ht="36" customHeight="1">
      <c r="A151" s="100" t="s">
        <v>48</v>
      </c>
      <c r="B151" s="101" t="s">
        <v>192</v>
      </c>
      <c r="C151" s="48" t="s">
        <v>133</v>
      </c>
      <c r="D151" s="103">
        <v>50</v>
      </c>
      <c r="E151" s="96" t="e">
        <f t="shared" ref="E151:E162" si="132">(ROUNDUP(($D$4/$D$5*D151)/100,0))</f>
        <v>#N/A</v>
      </c>
      <c r="F151" s="141">
        <v>1</v>
      </c>
      <c r="G151" s="120">
        <v>0</v>
      </c>
      <c r="H151" s="19" t="e">
        <f t="shared" ref="H151:H162" si="133">IF(AND(E151="",G151&lt;&gt;""),"Erreur",(F151*G151))</f>
        <v>#N/A</v>
      </c>
    </row>
    <row r="152" spans="1:8" ht="36" hidden="1" customHeight="1">
      <c r="A152" s="98" t="s">
        <v>193</v>
      </c>
      <c r="B152" s="99" t="s">
        <v>194</v>
      </c>
      <c r="C152" s="48" t="s">
        <v>133</v>
      </c>
      <c r="D152" s="103">
        <v>30</v>
      </c>
      <c r="E152" s="96" t="e">
        <f t="shared" si="132"/>
        <v>#N/A</v>
      </c>
      <c r="F152" s="141">
        <v>1</v>
      </c>
      <c r="G152" s="120">
        <v>0</v>
      </c>
      <c r="H152" s="19" t="e">
        <f t="shared" si="133"/>
        <v>#N/A</v>
      </c>
    </row>
    <row r="153" spans="1:8" ht="36" customHeight="1">
      <c r="A153" s="98" t="s">
        <v>82</v>
      </c>
      <c r="B153" s="99" t="s">
        <v>234</v>
      </c>
      <c r="C153" s="48" t="s">
        <v>133</v>
      </c>
      <c r="D153" s="103">
        <v>8</v>
      </c>
      <c r="E153" s="107" t="e">
        <f t="shared" si="132"/>
        <v>#N/A</v>
      </c>
      <c r="F153" s="141">
        <v>1</v>
      </c>
      <c r="G153" s="120">
        <v>0</v>
      </c>
      <c r="H153" s="19" t="e">
        <f t="shared" si="133"/>
        <v>#N/A</v>
      </c>
    </row>
    <row r="154" spans="1:8" ht="36" hidden="1" customHeight="1">
      <c r="A154" s="98" t="s">
        <v>219</v>
      </c>
      <c r="B154" s="99" t="s">
        <v>218</v>
      </c>
      <c r="C154" s="48" t="s">
        <v>133</v>
      </c>
      <c r="D154" s="103">
        <v>6</v>
      </c>
      <c r="E154" s="96" t="e">
        <f t="shared" ref="E154" si="134">(ROUNDUP(($D$4/$D$5*D154)/100,0))</f>
        <v>#N/A</v>
      </c>
      <c r="F154" s="141">
        <v>1</v>
      </c>
      <c r="G154" s="120">
        <v>0</v>
      </c>
      <c r="H154" s="19" t="e">
        <f t="shared" ref="H154" si="135">IF(AND(E154="",G154&lt;&gt;""),"Erreur",(F154*G154))</f>
        <v>#N/A</v>
      </c>
    </row>
    <row r="155" spans="1:8" ht="36" hidden="1" customHeight="1">
      <c r="A155" s="98" t="s">
        <v>124</v>
      </c>
      <c r="B155" s="99" t="s">
        <v>195</v>
      </c>
      <c r="C155" s="48" t="s">
        <v>133</v>
      </c>
      <c r="D155" s="103">
        <v>60</v>
      </c>
      <c r="E155" s="96" t="e">
        <f t="shared" si="132"/>
        <v>#N/A</v>
      </c>
      <c r="F155" s="141">
        <v>1</v>
      </c>
      <c r="G155" s="120">
        <v>0</v>
      </c>
      <c r="H155" s="19" t="e">
        <f t="shared" si="133"/>
        <v>#N/A</v>
      </c>
    </row>
    <row r="156" spans="1:8" ht="36" hidden="1" customHeight="1">
      <c r="A156" s="98" t="s">
        <v>53</v>
      </c>
      <c r="B156" s="99" t="s">
        <v>282</v>
      </c>
      <c r="C156" s="48" t="s">
        <v>133</v>
      </c>
      <c r="D156" s="103">
        <v>5</v>
      </c>
      <c r="E156" s="96" t="e">
        <f t="shared" si="132"/>
        <v>#N/A</v>
      </c>
      <c r="F156" s="141">
        <v>1</v>
      </c>
      <c r="G156" s="120">
        <v>0</v>
      </c>
      <c r="H156" s="19" t="e">
        <f t="shared" si="133"/>
        <v>#N/A</v>
      </c>
    </row>
    <row r="157" spans="1:8" ht="36" customHeight="1">
      <c r="A157" s="98" t="s">
        <v>84</v>
      </c>
      <c r="B157" s="99" t="s">
        <v>235</v>
      </c>
      <c r="C157" s="48" t="s">
        <v>133</v>
      </c>
      <c r="D157" s="103">
        <v>10</v>
      </c>
      <c r="E157" s="107" t="e">
        <f t="shared" si="132"/>
        <v>#N/A</v>
      </c>
      <c r="F157" s="141">
        <v>1</v>
      </c>
      <c r="G157" s="120">
        <v>0</v>
      </c>
      <c r="H157" s="19" t="e">
        <f t="shared" si="133"/>
        <v>#N/A</v>
      </c>
    </row>
    <row r="158" spans="1:8" ht="36" hidden="1" customHeight="1">
      <c r="A158" s="98" t="s">
        <v>84</v>
      </c>
      <c r="B158" s="99" t="s">
        <v>313</v>
      </c>
      <c r="C158" s="48" t="s">
        <v>133</v>
      </c>
      <c r="D158" s="103">
        <v>15</v>
      </c>
      <c r="E158" s="105" t="e">
        <f t="shared" ref="E158" si="136">(ROUNDUP(($D$4/$D$5*D158)/100,0))</f>
        <v>#N/A</v>
      </c>
      <c r="F158" s="141">
        <v>1</v>
      </c>
      <c r="G158" s="120">
        <v>0</v>
      </c>
      <c r="H158" s="19" t="e">
        <f t="shared" ref="H158" si="137">IF(AND(E158="",G158&lt;&gt;""),"Erreur",(F158*G158))</f>
        <v>#N/A</v>
      </c>
    </row>
    <row r="159" spans="1:8" ht="36" customHeight="1">
      <c r="A159" s="98" t="s">
        <v>168</v>
      </c>
      <c r="B159" s="99" t="s">
        <v>196</v>
      </c>
      <c r="C159" s="48" t="s">
        <v>133</v>
      </c>
      <c r="D159" s="103">
        <v>20</v>
      </c>
      <c r="E159" s="96" t="e">
        <f t="shared" si="132"/>
        <v>#N/A</v>
      </c>
      <c r="F159" s="141">
        <v>1</v>
      </c>
      <c r="G159" s="120">
        <v>0</v>
      </c>
      <c r="H159" s="19" t="e">
        <f t="shared" si="133"/>
        <v>#N/A</v>
      </c>
    </row>
    <row r="160" spans="1:8" ht="36" hidden="1" customHeight="1">
      <c r="A160" s="98" t="s">
        <v>197</v>
      </c>
      <c r="B160" s="99" t="s">
        <v>198</v>
      </c>
      <c r="C160" s="48" t="s">
        <v>133</v>
      </c>
      <c r="D160" s="103">
        <v>30</v>
      </c>
      <c r="E160" s="96" t="e">
        <f t="shared" si="132"/>
        <v>#N/A</v>
      </c>
      <c r="F160" s="141">
        <v>1</v>
      </c>
      <c r="G160" s="120">
        <v>0</v>
      </c>
      <c r="H160" s="19" t="e">
        <f t="shared" si="133"/>
        <v>#N/A</v>
      </c>
    </row>
    <row r="161" spans="1:8" ht="36" hidden="1" customHeight="1">
      <c r="A161" s="98" t="s">
        <v>123</v>
      </c>
      <c r="B161" s="99" t="s">
        <v>258</v>
      </c>
      <c r="C161" s="48" t="s">
        <v>133</v>
      </c>
      <c r="D161" s="103">
        <v>25</v>
      </c>
      <c r="E161" s="96" t="e">
        <f t="shared" si="132"/>
        <v>#N/A</v>
      </c>
      <c r="F161" s="141">
        <v>1</v>
      </c>
      <c r="G161" s="120">
        <v>0</v>
      </c>
      <c r="H161" s="19" t="e">
        <f t="shared" si="133"/>
        <v>#N/A</v>
      </c>
    </row>
    <row r="162" spans="1:8" ht="36" customHeight="1">
      <c r="A162" s="98" t="s">
        <v>199</v>
      </c>
      <c r="B162" s="99" t="s">
        <v>224</v>
      </c>
      <c r="C162" s="48" t="s">
        <v>133</v>
      </c>
      <c r="D162" s="103">
        <v>13</v>
      </c>
      <c r="E162" s="96" t="e">
        <f t="shared" si="132"/>
        <v>#N/A</v>
      </c>
      <c r="F162" s="141">
        <v>1</v>
      </c>
      <c r="G162" s="120">
        <v>0</v>
      </c>
      <c r="H162" s="19" t="e">
        <f t="shared" si="133"/>
        <v>#N/A</v>
      </c>
    </row>
    <row r="163" spans="1:8" ht="36" hidden="1" customHeight="1">
      <c r="A163" s="98" t="s">
        <v>221</v>
      </c>
      <c r="B163" s="99" t="s">
        <v>220</v>
      </c>
      <c r="C163" s="48" t="s">
        <v>133</v>
      </c>
      <c r="D163" s="103">
        <v>4</v>
      </c>
      <c r="E163" s="96" t="e">
        <f t="shared" ref="E163:E168" si="138">(ROUNDUP(($D$4/$D$5*D163)/100,0))</f>
        <v>#N/A</v>
      </c>
      <c r="F163" s="141">
        <v>1</v>
      </c>
      <c r="G163" s="120">
        <v>0</v>
      </c>
      <c r="H163" s="19" t="e">
        <f t="shared" ref="H163:H168" si="139">IF(AND(E163="",G163&lt;&gt;""),"Erreur",(F163*G163))</f>
        <v>#N/A</v>
      </c>
    </row>
    <row r="164" spans="1:8" ht="36" customHeight="1">
      <c r="A164" s="98" t="s">
        <v>200</v>
      </c>
      <c r="B164" s="99" t="s">
        <v>201</v>
      </c>
      <c r="C164" s="48" t="s">
        <v>133</v>
      </c>
      <c r="D164" s="103">
        <v>10</v>
      </c>
      <c r="E164" s="96" t="e">
        <f t="shared" si="138"/>
        <v>#N/A</v>
      </c>
      <c r="F164" s="141">
        <v>1</v>
      </c>
      <c r="G164" s="120">
        <v>0</v>
      </c>
      <c r="H164" s="19" t="e">
        <f t="shared" si="139"/>
        <v>#N/A</v>
      </c>
    </row>
    <row r="165" spans="1:8" ht="36" customHeight="1">
      <c r="A165" s="98" t="s">
        <v>65</v>
      </c>
      <c r="B165" s="99" t="s">
        <v>236</v>
      </c>
      <c r="C165" s="48" t="s">
        <v>133</v>
      </c>
      <c r="D165" s="103">
        <v>45</v>
      </c>
      <c r="E165" s="96" t="e">
        <f t="shared" si="138"/>
        <v>#N/A</v>
      </c>
      <c r="F165" s="141">
        <v>1</v>
      </c>
      <c r="G165" s="120">
        <v>0</v>
      </c>
      <c r="H165" s="19" t="e">
        <f t="shared" si="139"/>
        <v>#N/A</v>
      </c>
    </row>
    <row r="166" spans="1:8" ht="36" hidden="1" customHeight="1">
      <c r="A166" s="98" t="s">
        <v>121</v>
      </c>
      <c r="B166" s="99" t="s">
        <v>222</v>
      </c>
      <c r="C166" s="48" t="s">
        <v>133</v>
      </c>
      <c r="D166" s="103">
        <v>10</v>
      </c>
      <c r="E166" s="96" t="e">
        <f t="shared" si="138"/>
        <v>#N/A</v>
      </c>
      <c r="F166" s="141">
        <v>1</v>
      </c>
      <c r="G166" s="120">
        <v>0</v>
      </c>
      <c r="H166" s="19" t="e">
        <f t="shared" si="139"/>
        <v>#N/A</v>
      </c>
    </row>
    <row r="167" spans="1:8" ht="36" hidden="1" customHeight="1">
      <c r="A167" s="98" t="s">
        <v>95</v>
      </c>
      <c r="B167" s="99" t="s">
        <v>317</v>
      </c>
      <c r="C167" s="48" t="s">
        <v>133</v>
      </c>
      <c r="D167" s="103">
        <v>10</v>
      </c>
      <c r="E167" s="135" t="e">
        <f t="shared" si="138"/>
        <v>#N/A</v>
      </c>
      <c r="F167" s="141">
        <v>0.76</v>
      </c>
      <c r="G167" s="120">
        <v>0</v>
      </c>
      <c r="H167" s="19" t="e">
        <f t="shared" si="139"/>
        <v>#N/A</v>
      </c>
    </row>
    <row r="168" spans="1:8" ht="36" customHeight="1">
      <c r="A168" s="98" t="s">
        <v>95</v>
      </c>
      <c r="B168" s="99" t="s">
        <v>203</v>
      </c>
      <c r="C168" s="48" t="s">
        <v>133</v>
      </c>
      <c r="D168" s="103">
        <v>10</v>
      </c>
      <c r="E168" s="96" t="e">
        <f t="shared" si="138"/>
        <v>#N/A</v>
      </c>
      <c r="F168" s="141">
        <v>1</v>
      </c>
      <c r="G168" s="120">
        <v>0</v>
      </c>
      <c r="H168" s="19" t="e">
        <f t="shared" si="139"/>
        <v>#N/A</v>
      </c>
    </row>
    <row r="169" spans="1:8" ht="36" customHeight="1">
      <c r="A169" s="98" t="s">
        <v>204</v>
      </c>
      <c r="B169" s="99" t="s">
        <v>205</v>
      </c>
      <c r="C169" s="48" t="s">
        <v>133</v>
      </c>
      <c r="D169" s="103">
        <v>10</v>
      </c>
      <c r="E169" s="96" t="e">
        <f t="shared" ref="E169:E172" si="140">(ROUNDUP(($D$4/$D$5*D169)/100,0))</f>
        <v>#N/A</v>
      </c>
      <c r="F169" s="141">
        <v>1</v>
      </c>
      <c r="G169" s="120">
        <v>0</v>
      </c>
      <c r="H169" s="19" t="e">
        <f t="shared" ref="H169:H172" si="141">IF(AND(E169="",G169&lt;&gt;""),"Erreur",(F169*G169))</f>
        <v>#N/A</v>
      </c>
    </row>
    <row r="170" spans="1:8" ht="36" hidden="1" customHeight="1">
      <c r="A170" s="98" t="s">
        <v>206</v>
      </c>
      <c r="B170" s="99" t="s">
        <v>207</v>
      </c>
      <c r="C170" s="48" t="s">
        <v>133</v>
      </c>
      <c r="D170" s="103">
        <v>15</v>
      </c>
      <c r="E170" s="96" t="e">
        <f t="shared" si="140"/>
        <v>#N/A</v>
      </c>
      <c r="F170" s="141">
        <v>1</v>
      </c>
      <c r="G170" s="120">
        <v>0</v>
      </c>
      <c r="H170" s="19" t="e">
        <f t="shared" si="141"/>
        <v>#N/A</v>
      </c>
    </row>
    <row r="171" spans="1:8" ht="36" customHeight="1">
      <c r="A171" s="98" t="s">
        <v>208</v>
      </c>
      <c r="B171" s="99" t="s">
        <v>209</v>
      </c>
      <c r="C171" s="48" t="s">
        <v>133</v>
      </c>
      <c r="D171" s="103">
        <v>3</v>
      </c>
      <c r="E171" s="113" t="e">
        <f t="shared" si="140"/>
        <v>#N/A</v>
      </c>
      <c r="F171" s="141">
        <v>1</v>
      </c>
      <c r="G171" s="120">
        <v>0</v>
      </c>
      <c r="H171" s="19" t="e">
        <f t="shared" si="141"/>
        <v>#N/A</v>
      </c>
    </row>
    <row r="172" spans="1:8" ht="36" customHeight="1">
      <c r="A172" s="115" t="s">
        <v>96</v>
      </c>
      <c r="B172" s="116" t="s">
        <v>210</v>
      </c>
      <c r="C172" s="117" t="s">
        <v>133</v>
      </c>
      <c r="D172" s="118">
        <v>15</v>
      </c>
      <c r="E172" s="119" t="e">
        <f t="shared" si="140"/>
        <v>#N/A</v>
      </c>
      <c r="F172" s="144">
        <v>1</v>
      </c>
      <c r="G172" s="120">
        <v>0</v>
      </c>
      <c r="H172" s="121" t="e">
        <f t="shared" si="141"/>
        <v>#N/A</v>
      </c>
    </row>
    <row r="173" spans="1:8" ht="36" hidden="1" customHeight="1">
      <c r="A173" s="115" t="s">
        <v>283</v>
      </c>
      <c r="B173" s="116" t="s">
        <v>284</v>
      </c>
      <c r="C173" s="117" t="s">
        <v>133</v>
      </c>
      <c r="D173" s="118">
        <v>15</v>
      </c>
      <c r="E173" s="119" t="e">
        <f t="shared" ref="E173" si="142">(ROUNDUP(($D$4/$D$5*D173)/100,0))</f>
        <v>#N/A</v>
      </c>
      <c r="F173" s="144">
        <v>1</v>
      </c>
      <c r="G173" s="120">
        <v>0</v>
      </c>
      <c r="H173" s="121" t="e">
        <f t="shared" ref="H173" si="143">IF(AND(E173="",G173&lt;&gt;""),"Erreur",(F173*G173))</f>
        <v>#N/A</v>
      </c>
    </row>
    <row r="174" spans="1:8" ht="36" hidden="1" customHeight="1">
      <c r="A174" s="46" t="s">
        <v>159</v>
      </c>
      <c r="B174" s="122" t="s">
        <v>52</v>
      </c>
      <c r="C174" s="123" t="s">
        <v>47</v>
      </c>
      <c r="D174" s="24">
        <v>5</v>
      </c>
      <c r="E174" s="113" t="e">
        <f t="shared" ref="E174" si="144">IF((VLOOKUP($D$3,base,5,0))=1,(ROUNDUP(($D$4/$D$5*D174)/100,0)),"")</f>
        <v>#N/A</v>
      </c>
      <c r="F174" s="145">
        <v>5</v>
      </c>
      <c r="G174" s="7">
        <v>0</v>
      </c>
      <c r="H174" s="19" t="e">
        <f t="shared" ref="H174" si="145">IF(AND(E174="",G174&lt;&gt;""),"Erreur",(F174*G174))</f>
        <v>#N/A</v>
      </c>
    </row>
    <row r="175" spans="1:8" ht="36" customHeight="1">
      <c r="A175" s="155" t="s">
        <v>262</v>
      </c>
      <c r="B175" s="156"/>
      <c r="C175" s="156"/>
      <c r="D175" s="156"/>
      <c r="E175" s="156"/>
      <c r="F175" s="156"/>
      <c r="G175" s="156"/>
      <c r="H175" s="128" t="e">
        <f>SUM(H140:H174)</f>
        <v>#N/A</v>
      </c>
    </row>
    <row r="176" spans="1:8" ht="15.75" thickBot="1"/>
    <row r="177" spans="1:254" s="11" customFormat="1" ht="21" customHeight="1" thickTop="1" thickBot="1">
      <c r="A177" s="170" t="s">
        <v>23</v>
      </c>
      <c r="B177" s="170"/>
      <c r="C177" s="170"/>
      <c r="D177" s="170"/>
      <c r="E177" s="170"/>
      <c r="F177" s="170"/>
      <c r="G177" s="171"/>
      <c r="H177" s="28" t="e">
        <f>SUM(H175,H138,H123,H115,H106,H76,H45)</f>
        <v>#N/A</v>
      </c>
      <c r="I177" s="29"/>
      <c r="J177" s="29"/>
      <c r="K177" s="112" t="s">
        <v>253</v>
      </c>
    </row>
    <row r="178" spans="1:254" s="11" customFormat="1" ht="15.75" thickTop="1" thickBot="1">
      <c r="A178" s="8"/>
      <c r="B178" s="164" t="s">
        <v>19</v>
      </c>
      <c r="C178" s="164"/>
      <c r="D178" s="164"/>
      <c r="E178" s="164"/>
      <c r="F178" s="164"/>
      <c r="G178" s="165"/>
      <c r="H178" s="30" t="s">
        <v>20</v>
      </c>
    </row>
    <row r="179" spans="1:254" s="11" customFormat="1" ht="7.5" customHeight="1" thickTop="1" thickBot="1">
      <c r="A179" s="8"/>
      <c r="B179" s="9"/>
      <c r="C179" s="9"/>
      <c r="D179" s="9"/>
      <c r="E179" s="10"/>
      <c r="F179" s="147"/>
      <c r="G179" s="9"/>
      <c r="H179" s="31"/>
    </row>
    <row r="180" spans="1:254" s="32" customFormat="1" ht="26.25" customHeight="1">
      <c r="A180" s="95" t="s">
        <v>22</v>
      </c>
      <c r="B180" s="94" t="s">
        <v>182</v>
      </c>
      <c r="C180" s="11"/>
      <c r="D180" s="161" t="s">
        <v>26</v>
      </c>
      <c r="E180" s="162"/>
      <c r="F180" s="162"/>
      <c r="G180" s="162"/>
      <c r="H180" s="163"/>
      <c r="GS180" s="11"/>
      <c r="GT180" s="11"/>
      <c r="GU180" s="11"/>
      <c r="GV180" s="11"/>
      <c r="GW180" s="11"/>
      <c r="GX180" s="11"/>
      <c r="GY180" s="11"/>
      <c r="GZ180" s="11"/>
      <c r="HA180" s="11"/>
      <c r="HB180" s="11"/>
      <c r="HC180" s="11"/>
      <c r="HD180" s="11"/>
      <c r="HE180" s="11"/>
      <c r="HF180" s="11"/>
      <c r="HG180" s="11"/>
      <c r="HH180" s="11"/>
      <c r="HI180" s="11"/>
      <c r="HJ180" s="11"/>
      <c r="HK180" s="11"/>
      <c r="HL180" s="11"/>
      <c r="HM180" s="11"/>
      <c r="HN180" s="11"/>
      <c r="HO180" s="11"/>
      <c r="HP180" s="11"/>
      <c r="HQ180" s="11"/>
      <c r="HR180" s="11"/>
      <c r="HS180" s="11"/>
      <c r="HT180" s="11"/>
      <c r="HU180" s="11"/>
      <c r="HV180" s="11"/>
      <c r="HW180" s="11"/>
      <c r="HX180" s="11"/>
      <c r="HY180" s="11"/>
      <c r="HZ180" s="11"/>
      <c r="IA180" s="11"/>
      <c r="IB180" s="11"/>
      <c r="IC180" s="11"/>
      <c r="ID180" s="11"/>
      <c r="IE180" s="11"/>
      <c r="IF180" s="11"/>
      <c r="IG180" s="11"/>
      <c r="IH180" s="11"/>
      <c r="II180" s="11"/>
      <c r="IJ180" s="11"/>
      <c r="IK180" s="11"/>
      <c r="IL180" s="11"/>
      <c r="IM180" s="11"/>
      <c r="IN180" s="11"/>
      <c r="IO180" s="11"/>
      <c r="IP180" s="11"/>
      <c r="IQ180" s="11"/>
      <c r="IR180" s="11"/>
      <c r="IS180" s="11"/>
      <c r="IT180" s="11"/>
    </row>
    <row r="181" spans="1:254" s="32" customFormat="1" ht="57.75" customHeight="1" thickBot="1">
      <c r="A181" s="33" t="s">
        <v>21</v>
      </c>
      <c r="B181" s="34"/>
      <c r="C181" s="34"/>
      <c r="D181" s="158"/>
      <c r="E181" s="159"/>
      <c r="F181" s="159"/>
      <c r="G181" s="159"/>
      <c r="H181" s="160"/>
      <c r="I181" s="35"/>
      <c r="J181" s="35"/>
      <c r="GS181" s="11"/>
      <c r="GT181" s="11"/>
      <c r="GU181" s="11"/>
      <c r="GV181" s="11"/>
      <c r="GW181" s="11"/>
      <c r="GX181" s="11"/>
      <c r="GY181" s="11"/>
      <c r="GZ181" s="11"/>
      <c r="HA181" s="11"/>
      <c r="HB181" s="11"/>
      <c r="HC181" s="11"/>
      <c r="HD181" s="11"/>
      <c r="HE181" s="11"/>
      <c r="HF181" s="11"/>
      <c r="HG181" s="11"/>
      <c r="HH181" s="11"/>
      <c r="HI181" s="11"/>
      <c r="HJ181" s="11"/>
      <c r="HK181" s="11"/>
      <c r="HL181" s="11"/>
      <c r="HM181" s="11"/>
      <c r="HN181" s="11"/>
      <c r="HO181" s="11"/>
      <c r="HP181" s="11"/>
      <c r="HQ181" s="11"/>
      <c r="HR181" s="11"/>
      <c r="HS181" s="11"/>
      <c r="HT181" s="11"/>
      <c r="HU181" s="11"/>
      <c r="HV181" s="11"/>
      <c r="HW181" s="11"/>
      <c r="HX181" s="11"/>
      <c r="HY181" s="11"/>
      <c r="HZ181" s="11"/>
      <c r="IA181" s="11"/>
      <c r="IB181" s="11"/>
      <c r="IC181" s="11"/>
      <c r="ID181" s="11"/>
      <c r="IE181" s="11"/>
      <c r="IF181" s="11"/>
      <c r="IG181" s="11"/>
      <c r="IH181" s="11"/>
      <c r="II181" s="11"/>
      <c r="IJ181" s="11"/>
      <c r="IK181" s="11"/>
      <c r="IL181" s="11"/>
      <c r="IM181" s="11"/>
      <c r="IN181" s="11"/>
      <c r="IO181" s="11"/>
      <c r="IP181" s="11"/>
      <c r="IQ181" s="11"/>
      <c r="IR181" s="11"/>
      <c r="IS181" s="11"/>
      <c r="IT181" s="11"/>
    </row>
    <row r="182" spans="1:254" s="11" customFormat="1" ht="14.25" hidden="1">
      <c r="A182" s="36"/>
      <c r="E182" s="37"/>
      <c r="F182" s="148"/>
      <c r="H182" s="38"/>
    </row>
    <row r="183" spans="1:254" s="11" customFormat="1" ht="14.25" hidden="1">
      <c r="A183" s="36"/>
      <c r="E183" s="37"/>
      <c r="F183" s="148"/>
      <c r="H183" s="38"/>
    </row>
    <row r="184" spans="1:254" hidden="1">
      <c r="A184" s="3">
        <v>1</v>
      </c>
      <c r="B184" s="3">
        <v>2</v>
      </c>
      <c r="C184" s="3">
        <v>3</v>
      </c>
      <c r="D184" s="3">
        <v>4</v>
      </c>
      <c r="E184" s="16">
        <v>5</v>
      </c>
      <c r="F184" s="149">
        <v>6</v>
      </c>
      <c r="G184" s="57"/>
      <c r="H184" s="58"/>
    </row>
    <row r="185" spans="1:254" ht="39" hidden="1">
      <c r="A185" s="4" t="s">
        <v>0</v>
      </c>
      <c r="B185" s="15" t="s">
        <v>49</v>
      </c>
      <c r="C185" s="4" t="s">
        <v>50</v>
      </c>
      <c r="D185" s="4" t="s">
        <v>51</v>
      </c>
      <c r="E185" s="17" t="s">
        <v>3</v>
      </c>
      <c r="F185" s="150" t="s">
        <v>4</v>
      </c>
      <c r="G185" s="59"/>
      <c r="H185" s="60"/>
    </row>
    <row r="186" spans="1:254" hidden="1">
      <c r="A186" s="3">
        <v>1130000</v>
      </c>
      <c r="B186" s="5" t="s">
        <v>5</v>
      </c>
      <c r="C186" s="3">
        <v>100</v>
      </c>
      <c r="D186" s="3">
        <v>1</v>
      </c>
      <c r="E186" s="16">
        <v>3</v>
      </c>
      <c r="F186" s="149" t="s">
        <v>33</v>
      </c>
      <c r="G186" s="59"/>
      <c r="H186" s="60"/>
    </row>
    <row r="187" spans="1:254" hidden="1">
      <c r="A187" s="3">
        <v>1130001</v>
      </c>
      <c r="B187" s="5" t="s">
        <v>7</v>
      </c>
      <c r="C187" s="3">
        <v>100</v>
      </c>
      <c r="D187" s="3">
        <v>1</v>
      </c>
      <c r="E187" s="16">
        <v>1</v>
      </c>
      <c r="F187" s="149" t="s">
        <v>7</v>
      </c>
      <c r="G187" s="59"/>
      <c r="H187" s="60"/>
    </row>
    <row r="188" spans="1:254" hidden="1">
      <c r="A188" s="3">
        <v>1130002</v>
      </c>
      <c r="B188" s="5" t="s">
        <v>28</v>
      </c>
      <c r="C188" s="3">
        <f>SUM(C191:C210)</f>
        <v>4355</v>
      </c>
      <c r="D188" s="3">
        <v>1</v>
      </c>
      <c r="E188" s="16">
        <v>1</v>
      </c>
      <c r="F188" s="149" t="s">
        <v>8</v>
      </c>
      <c r="G188" s="59"/>
      <c r="H188" s="60"/>
    </row>
    <row r="189" spans="1:254" hidden="1">
      <c r="A189" s="3">
        <v>1130003</v>
      </c>
      <c r="B189" s="5" t="s">
        <v>9</v>
      </c>
      <c r="C189" s="3">
        <v>100</v>
      </c>
      <c r="D189" s="3">
        <v>1</v>
      </c>
      <c r="E189" s="16">
        <v>2</v>
      </c>
      <c r="F189" s="149" t="s">
        <v>9</v>
      </c>
      <c r="G189" s="59"/>
      <c r="H189" s="60"/>
    </row>
    <row r="190" spans="1:254" hidden="1">
      <c r="A190" s="3">
        <v>1130004</v>
      </c>
      <c r="B190" s="5" t="s">
        <v>29</v>
      </c>
      <c r="C190" s="3">
        <v>375</v>
      </c>
      <c r="D190" s="3">
        <v>1</v>
      </c>
      <c r="E190" s="16">
        <v>2</v>
      </c>
      <c r="F190" s="149" t="s">
        <v>10</v>
      </c>
      <c r="G190" s="59"/>
      <c r="H190" s="60"/>
    </row>
    <row r="191" spans="1:254" hidden="1">
      <c r="A191" s="3">
        <v>1130046</v>
      </c>
      <c r="B191" s="5" t="s">
        <v>11</v>
      </c>
      <c r="C191" s="3">
        <v>270</v>
      </c>
      <c r="D191" s="3">
        <v>1</v>
      </c>
      <c r="E191" s="16">
        <v>1</v>
      </c>
      <c r="F191" s="149" t="s">
        <v>12</v>
      </c>
      <c r="G191" s="59"/>
      <c r="H191" s="60"/>
    </row>
    <row r="192" spans="1:254" hidden="1">
      <c r="A192" s="3">
        <v>1130056</v>
      </c>
      <c r="B192" s="5" t="s">
        <v>13</v>
      </c>
      <c r="C192" s="3">
        <v>575</v>
      </c>
      <c r="D192" s="3">
        <v>2</v>
      </c>
      <c r="E192" s="16">
        <v>1</v>
      </c>
      <c r="F192" s="149" t="s">
        <v>12</v>
      </c>
      <c r="G192" s="59"/>
      <c r="H192" s="60"/>
    </row>
    <row r="193" spans="1:8" hidden="1">
      <c r="A193" s="3">
        <v>1130057</v>
      </c>
      <c r="B193" s="5" t="s">
        <v>43</v>
      </c>
      <c r="C193" s="3">
        <v>175</v>
      </c>
      <c r="D193" s="3">
        <v>1</v>
      </c>
      <c r="E193" s="16">
        <v>1</v>
      </c>
      <c r="F193" s="149" t="s">
        <v>12</v>
      </c>
      <c r="G193" s="59"/>
      <c r="H193" s="60"/>
    </row>
    <row r="194" spans="1:8" hidden="1">
      <c r="A194" s="3">
        <v>1130080</v>
      </c>
      <c r="B194" s="5" t="s">
        <v>44</v>
      </c>
      <c r="C194" s="3">
        <v>340</v>
      </c>
      <c r="D194" s="3">
        <v>2</v>
      </c>
      <c r="E194" s="16">
        <v>1</v>
      </c>
      <c r="F194" s="149" t="s">
        <v>12</v>
      </c>
      <c r="G194" s="59"/>
      <c r="H194" s="60"/>
    </row>
    <row r="195" spans="1:8" hidden="1">
      <c r="A195" s="3">
        <v>1130102</v>
      </c>
      <c r="B195" s="5" t="s">
        <v>35</v>
      </c>
      <c r="C195" s="3">
        <v>700</v>
      </c>
      <c r="D195" s="3">
        <v>5</v>
      </c>
      <c r="E195" s="16">
        <v>1</v>
      </c>
      <c r="F195" s="149" t="s">
        <v>12</v>
      </c>
      <c r="G195" s="59"/>
      <c r="H195" s="60"/>
    </row>
    <row r="196" spans="1:8" hidden="1">
      <c r="A196" s="3">
        <v>1130104</v>
      </c>
      <c r="B196" s="5" t="s">
        <v>45</v>
      </c>
      <c r="C196" s="3">
        <v>400</v>
      </c>
      <c r="D196" s="3">
        <v>4</v>
      </c>
      <c r="E196" s="16">
        <v>1</v>
      </c>
      <c r="F196" s="149" t="s">
        <v>12</v>
      </c>
      <c r="G196" s="59"/>
      <c r="H196" s="60"/>
    </row>
    <row r="197" spans="1:8" hidden="1">
      <c r="A197" s="3">
        <v>1130107</v>
      </c>
      <c r="B197" s="5" t="s">
        <v>36</v>
      </c>
      <c r="C197" s="3">
        <v>230</v>
      </c>
      <c r="D197" s="3">
        <v>1</v>
      </c>
      <c r="E197" s="16">
        <v>2</v>
      </c>
      <c r="F197" s="149" t="s">
        <v>14</v>
      </c>
      <c r="G197" s="59"/>
      <c r="H197" s="60"/>
    </row>
    <row r="198" spans="1:8" hidden="1">
      <c r="A198" s="3">
        <v>1130111</v>
      </c>
      <c r="B198" s="5" t="s">
        <v>15</v>
      </c>
      <c r="C198" s="3">
        <v>90</v>
      </c>
      <c r="D198" s="3">
        <v>1</v>
      </c>
      <c r="E198" s="16">
        <v>1</v>
      </c>
      <c r="F198" s="149" t="s">
        <v>12</v>
      </c>
      <c r="G198" s="59"/>
      <c r="H198" s="60"/>
    </row>
    <row r="199" spans="1:8" hidden="1">
      <c r="A199" s="3">
        <v>1130119</v>
      </c>
      <c r="B199" s="5" t="s">
        <v>37</v>
      </c>
      <c r="C199" s="3">
        <v>400</v>
      </c>
      <c r="D199" s="3">
        <v>2</v>
      </c>
      <c r="E199" s="16">
        <v>1</v>
      </c>
      <c r="F199" s="149" t="s">
        <v>12</v>
      </c>
      <c r="G199" s="59"/>
      <c r="H199" s="60"/>
    </row>
    <row r="200" spans="1:8" hidden="1">
      <c r="A200" s="3">
        <v>1130147</v>
      </c>
      <c r="B200" s="5" t="s">
        <v>38</v>
      </c>
      <c r="C200" s="3">
        <v>350</v>
      </c>
      <c r="D200" s="3">
        <v>2</v>
      </c>
      <c r="E200" s="16">
        <v>2</v>
      </c>
      <c r="F200" s="149" t="s">
        <v>14</v>
      </c>
      <c r="G200" s="59"/>
      <c r="H200" s="60"/>
    </row>
    <row r="201" spans="1:8" hidden="1">
      <c r="A201" s="3">
        <v>1130173</v>
      </c>
      <c r="B201" s="5" t="s">
        <v>39</v>
      </c>
      <c r="C201" s="3">
        <v>150</v>
      </c>
      <c r="D201" s="3">
        <v>2</v>
      </c>
      <c r="E201" s="16">
        <v>2</v>
      </c>
      <c r="F201" s="149" t="s">
        <v>14</v>
      </c>
      <c r="G201" s="59"/>
      <c r="H201" s="60"/>
    </row>
    <row r="202" spans="1:8" hidden="1">
      <c r="A202" s="3">
        <v>1130204</v>
      </c>
      <c r="B202" s="5" t="s">
        <v>176</v>
      </c>
      <c r="C202" s="3">
        <v>40</v>
      </c>
      <c r="D202" s="3">
        <v>1</v>
      </c>
      <c r="E202" s="16">
        <v>1</v>
      </c>
      <c r="F202" s="149" t="s">
        <v>12</v>
      </c>
      <c r="G202" s="59"/>
      <c r="H202" s="60"/>
    </row>
    <row r="203" spans="1:8" hidden="1">
      <c r="A203" s="3">
        <v>2130004</v>
      </c>
      <c r="B203" s="5" t="s">
        <v>30</v>
      </c>
      <c r="C203" s="3">
        <v>35</v>
      </c>
      <c r="D203" s="3">
        <v>1</v>
      </c>
      <c r="E203" s="16">
        <v>2</v>
      </c>
      <c r="F203" s="149" t="s">
        <v>14</v>
      </c>
      <c r="G203" s="59"/>
      <c r="H203" s="60"/>
    </row>
    <row r="204" spans="1:8" hidden="1">
      <c r="A204" s="3">
        <v>2130008</v>
      </c>
      <c r="B204" s="5" t="s">
        <v>31</v>
      </c>
      <c r="C204" s="3">
        <v>80</v>
      </c>
      <c r="D204" s="3">
        <v>1</v>
      </c>
      <c r="E204" s="16">
        <v>1</v>
      </c>
      <c r="F204" s="149" t="s">
        <v>12</v>
      </c>
      <c r="G204" s="59"/>
      <c r="H204" s="60"/>
    </row>
    <row r="205" spans="1:8" hidden="1">
      <c r="A205" s="3">
        <v>2130010</v>
      </c>
      <c r="B205" s="5" t="s">
        <v>32</v>
      </c>
      <c r="C205" s="3">
        <v>60</v>
      </c>
      <c r="D205" s="3">
        <v>1</v>
      </c>
      <c r="E205" s="16">
        <v>2</v>
      </c>
      <c r="F205" s="149" t="s">
        <v>14</v>
      </c>
      <c r="G205" s="59"/>
      <c r="H205" s="60"/>
    </row>
    <row r="206" spans="1:8" hidden="1">
      <c r="A206" s="3">
        <v>3130004</v>
      </c>
      <c r="B206" s="5" t="s">
        <v>16</v>
      </c>
      <c r="C206" s="3">
        <v>100</v>
      </c>
      <c r="D206" s="3">
        <v>1</v>
      </c>
      <c r="E206" s="16">
        <v>1</v>
      </c>
      <c r="F206" s="149" t="s">
        <v>12</v>
      </c>
      <c r="G206" s="59"/>
      <c r="H206" s="60"/>
    </row>
    <row r="207" spans="1:8" hidden="1">
      <c r="A207" s="3">
        <v>3130009</v>
      </c>
      <c r="B207" s="5" t="s">
        <v>40</v>
      </c>
      <c r="C207" s="3">
        <v>80</v>
      </c>
      <c r="D207" s="3">
        <v>1</v>
      </c>
      <c r="E207" s="16">
        <v>1</v>
      </c>
      <c r="F207" s="149" t="s">
        <v>12</v>
      </c>
      <c r="G207" s="59"/>
      <c r="H207" s="60"/>
    </row>
    <row r="208" spans="1:8" hidden="1">
      <c r="A208" s="3">
        <v>3130013</v>
      </c>
      <c r="B208" s="5" t="s">
        <v>41</v>
      </c>
      <c r="C208" s="3">
        <v>100</v>
      </c>
      <c r="D208" s="3">
        <v>1</v>
      </c>
      <c r="E208" s="16">
        <v>1</v>
      </c>
      <c r="F208" s="149" t="s">
        <v>12</v>
      </c>
      <c r="G208" s="59"/>
      <c r="H208" s="60"/>
    </row>
    <row r="209" spans="1:8" hidden="1">
      <c r="A209" s="3">
        <v>3130018</v>
      </c>
      <c r="B209" s="5" t="s">
        <v>42</v>
      </c>
      <c r="C209" s="3">
        <v>100</v>
      </c>
      <c r="D209" s="3">
        <v>1</v>
      </c>
      <c r="E209" s="16">
        <v>1</v>
      </c>
      <c r="F209" s="149" t="s">
        <v>12</v>
      </c>
      <c r="G209" s="59"/>
      <c r="H209" s="60"/>
    </row>
    <row r="210" spans="1:8" hidden="1">
      <c r="A210" s="3">
        <v>3130023</v>
      </c>
      <c r="B210" s="5" t="s">
        <v>34</v>
      </c>
      <c r="C210" s="3">
        <v>80</v>
      </c>
      <c r="D210" s="3">
        <v>1</v>
      </c>
      <c r="E210" s="16">
        <v>1</v>
      </c>
      <c r="F210" s="149" t="s">
        <v>12</v>
      </c>
      <c r="G210" s="59"/>
      <c r="H210" s="60"/>
    </row>
    <row r="211" spans="1:8">
      <c r="A211" s="66"/>
      <c r="B211" s="67"/>
      <c r="C211" s="66"/>
      <c r="D211" s="66"/>
      <c r="E211" s="66"/>
      <c r="F211" s="151"/>
      <c r="G211" s="68"/>
      <c r="H211" s="68"/>
    </row>
    <row r="212" spans="1:8">
      <c r="A212" s="6"/>
      <c r="B212" s="6"/>
      <c r="C212" s="6"/>
      <c r="D212" s="6"/>
      <c r="E212" s="6"/>
      <c r="F212" s="152"/>
      <c r="G212" s="6"/>
    </row>
    <row r="213" spans="1:8">
      <c r="A213" s="6"/>
      <c r="B213" s="6"/>
      <c r="C213" s="6"/>
      <c r="D213" s="6"/>
      <c r="E213" s="23"/>
      <c r="F213" s="152"/>
    </row>
  </sheetData>
  <sheetProtection password="CF55" sheet="1" objects="1" scenarios="1" selectLockedCells="1"/>
  <mergeCells count="31">
    <mergeCell ref="A3:B3"/>
    <mergeCell ref="K8:O9"/>
    <mergeCell ref="A7:H7"/>
    <mergeCell ref="B5:C5"/>
    <mergeCell ref="A8:B8"/>
    <mergeCell ref="D8:F8"/>
    <mergeCell ref="D1:H1"/>
    <mergeCell ref="B4:C4"/>
    <mergeCell ref="A177:G177"/>
    <mergeCell ref="D3:H3"/>
    <mergeCell ref="D6:H6"/>
    <mergeCell ref="G8:H8"/>
    <mergeCell ref="A10:H10"/>
    <mergeCell ref="A46:H46"/>
    <mergeCell ref="A77:H77"/>
    <mergeCell ref="A107:H107"/>
    <mergeCell ref="A108:H108"/>
    <mergeCell ref="A116:H116"/>
    <mergeCell ref="A124:H124"/>
    <mergeCell ref="A139:B139"/>
    <mergeCell ref="A45:G45"/>
    <mergeCell ref="A76:G76"/>
    <mergeCell ref="A175:G175"/>
    <mergeCell ref="A6:C6"/>
    <mergeCell ref="D181:H181"/>
    <mergeCell ref="D180:H180"/>
    <mergeCell ref="B178:G178"/>
    <mergeCell ref="A106:G106"/>
    <mergeCell ref="A123:G123"/>
    <mergeCell ref="A115:G115"/>
    <mergeCell ref="A138:G138"/>
  </mergeCells>
  <conditionalFormatting sqref="H111 H78:H106 H113:H115 H117:H123 H125:H175 H47:H76 H11:H45">
    <cfRule type="cellIs" dxfId="13" priority="65" stopIfTrue="1" operator="greaterThan">
      <formula>(F11*E11)</formula>
    </cfRule>
  </conditionalFormatting>
  <conditionalFormatting sqref="H112 H109:H110">
    <cfRule type="cellIs" dxfId="12" priority="23" stopIfTrue="1" operator="greaterThan">
      <formula>(F109*E109)</formula>
    </cfRule>
  </conditionalFormatting>
  <conditionalFormatting sqref="H110 H112">
    <cfRule type="cellIs" dxfId="11" priority="22" stopIfTrue="1" operator="greaterThan">
      <formula>(F110*E110)</formula>
    </cfRule>
  </conditionalFormatting>
  <conditionalFormatting sqref="H125">
    <cfRule type="cellIs" dxfId="10" priority="19" stopIfTrue="1" operator="greaterThan">
      <formula>(F125*E125)</formula>
    </cfRule>
  </conditionalFormatting>
  <conditionalFormatting sqref="H127:H130">
    <cfRule type="cellIs" dxfId="9" priority="16" stopIfTrue="1" operator="greaterThan">
      <formula>(F127*E127)</formula>
    </cfRule>
  </conditionalFormatting>
  <conditionalFormatting sqref="H132">
    <cfRule type="cellIs" dxfId="8" priority="13" stopIfTrue="1" operator="greaterThan">
      <formula>(F132*E132)</formula>
    </cfRule>
  </conditionalFormatting>
  <conditionalFormatting sqref="H128:H130">
    <cfRule type="cellIs" dxfId="7" priority="8" stopIfTrue="1" operator="greaterThan">
      <formula>(F128*E128)</formula>
    </cfRule>
  </conditionalFormatting>
  <conditionalFormatting sqref="H128:H130">
    <cfRule type="cellIs" dxfId="6" priority="7" stopIfTrue="1" operator="greaterThan">
      <formula>(F128*E128)</formula>
    </cfRule>
  </conditionalFormatting>
  <conditionalFormatting sqref="H131">
    <cfRule type="cellIs" dxfId="5" priority="6" stopIfTrue="1" operator="greaterThan">
      <formula>(F131*E131)</formula>
    </cfRule>
  </conditionalFormatting>
  <conditionalFormatting sqref="H130">
    <cfRule type="cellIs" dxfId="4" priority="5" stopIfTrue="1" operator="greaterThan">
      <formula>(F130*E130)</formula>
    </cfRule>
  </conditionalFormatting>
  <conditionalFormatting sqref="H129">
    <cfRule type="cellIs" dxfId="3" priority="4" stopIfTrue="1" operator="greaterThan">
      <formula>(F129*E129)</formula>
    </cfRule>
  </conditionalFormatting>
  <conditionalFormatting sqref="H136">
    <cfRule type="cellIs" dxfId="2" priority="3" stopIfTrue="1" operator="greaterThan">
      <formula>(F136*E136)</formula>
    </cfRule>
  </conditionalFormatting>
  <conditionalFormatting sqref="H136">
    <cfRule type="cellIs" dxfId="1" priority="2" stopIfTrue="1" operator="greaterThan">
      <formula>(F136*E136)</formula>
    </cfRule>
  </conditionalFormatting>
  <conditionalFormatting sqref="H109">
    <cfRule type="cellIs" dxfId="0" priority="1" stopIfTrue="1" operator="greaterThan">
      <formula>(F109*E109)</formula>
    </cfRule>
  </conditionalFormatting>
  <dataValidations count="2">
    <dataValidation type="date" operator="greaterThanOrEqual" showInputMessage="1" showErrorMessage="1" errorTitle="Le jour que vous souhaitez venir" error="Le format demandé est : jj/mm/aaaa&#10;&#10;Le bon de commande doit nous parvenir au minimum 2 jours avant la distribution.&#10;En conséquence, vous ne pouvez pas saisir la date de demain !" sqref="D6:H6">
      <formula1>TODAY()+3</formula1>
    </dataValidation>
    <dataValidation allowBlank="1" showErrorMessage="1" promptTitle="Nom de l'association" prompt="Veuillez saisir le nom de votre association" sqref="D4:D5 D2">
      <formula1>0</formula1>
      <formula2>0</formula2>
    </dataValidation>
  </dataValidations>
  <pageMargins left="0.43307086614173229" right="0.35433070866141736" top="0.31496062992125984" bottom="0.47244094488188981" header="0.19685039370078741" footer="0.31496062992125984"/>
  <pageSetup paperSize="9" scale="73" fitToHeight="3" orientation="portrait" horizontalDpi="4294967293" r:id="rId1"/>
  <headerFooter>
    <oddFooter>&amp;CBDC ST ANDIOL&amp;RPage &amp;P de &amp;N</oddFooter>
  </headerFooter>
  <rowBreaks count="2" manualBreakCount="2">
    <brk id="81" max="16383" man="1"/>
    <brk id="17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BDC</vt:lpstr>
      <vt:lpstr>base</vt:lpstr>
      <vt:lpstr>base1</vt:lpstr>
      <vt:lpstr>BDC!Impression_des_titres</vt:lpstr>
      <vt:lpstr>BDC!Zone_d_impression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BA13</dc:creator>
  <cp:lastModifiedBy>conta</cp:lastModifiedBy>
  <cp:lastPrinted>2023-03-23T15:21:22Z</cp:lastPrinted>
  <dcterms:created xsi:type="dcterms:W3CDTF">2015-10-06T05:37:05Z</dcterms:created>
  <dcterms:modified xsi:type="dcterms:W3CDTF">2023-03-23T15:48:05Z</dcterms:modified>
</cp:coreProperties>
</file>