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4625" windowHeight="8625"/>
  </bookViews>
  <sheets>
    <sheet name="BDC" sheetId="1" r:id="rId1"/>
    <sheet name="Info" sheetId="2" r:id="rId2"/>
  </sheets>
  <definedNames>
    <definedName name="base">BDC!$A$82:$G$111</definedName>
    <definedName name="base1">BDC!$A$82:$G$111</definedName>
    <definedName name="_xlnm.Print_Titles" localSheetId="0">BDC!$10:$17</definedName>
    <definedName name="_xlnm.Print_Area" localSheetId="0">BDC!$A$9:$H$76</definedName>
  </definedNames>
  <calcPr calcId="124519"/>
</workbook>
</file>

<file path=xl/calcChain.xml><?xml version="1.0" encoding="utf-8"?>
<calcChain xmlns="http://schemas.openxmlformats.org/spreadsheetml/2006/main">
  <c r="E44" i="1"/>
  <c r="H44" s="1"/>
  <c r="E45"/>
  <c r="H45" s="1"/>
  <c r="E31"/>
  <c r="H31" s="1"/>
  <c r="E38"/>
  <c r="E37"/>
  <c r="E36"/>
  <c r="E35"/>
  <c r="A15" l="1"/>
  <c r="D12" l="1"/>
  <c r="E20" l="1"/>
  <c r="H20" s="1"/>
  <c r="E24"/>
  <c r="H24" s="1"/>
  <c r="E42"/>
  <c r="H42" s="1"/>
  <c r="E46"/>
  <c r="H46" s="1"/>
  <c r="C86"/>
  <c r="D10"/>
  <c r="D13"/>
  <c r="E43" s="1"/>
  <c r="H43" s="1"/>
  <c r="E58" l="1"/>
  <c r="H58" s="1"/>
  <c r="E54"/>
  <c r="H54" s="1"/>
  <c r="E53"/>
  <c r="H53" s="1"/>
  <c r="E63"/>
  <c r="H63" s="1"/>
  <c r="H36"/>
  <c r="H37"/>
  <c r="E19"/>
  <c r="H19" s="1"/>
  <c r="H38"/>
  <c r="E59"/>
  <c r="H59" s="1"/>
  <c r="E68"/>
  <c r="H68" s="1"/>
  <c r="E48"/>
  <c r="H48" s="1"/>
  <c r="E25"/>
  <c r="H25" s="1"/>
  <c r="E29"/>
  <c r="H29" s="1"/>
  <c r="E56"/>
  <c r="H56" s="1"/>
  <c r="E32"/>
  <c r="H32" s="1"/>
  <c r="E22"/>
  <c r="H22" s="1"/>
  <c r="E57"/>
  <c r="H57" s="1"/>
  <c r="E60"/>
  <c r="H60" s="1"/>
  <c r="E55"/>
  <c r="H55" s="1"/>
  <c r="E47"/>
  <c r="H47" s="1"/>
  <c r="E49"/>
  <c r="H49" s="1"/>
  <c r="E23"/>
  <c r="H23" s="1"/>
  <c r="E27"/>
  <c r="H27" s="1"/>
  <c r="E39"/>
  <c r="H39" s="1"/>
  <c r="E62"/>
  <c r="H62" s="1"/>
  <c r="E69"/>
  <c r="H69" s="1"/>
  <c r="E61"/>
  <c r="H61" s="1"/>
  <c r="E67"/>
  <c r="H67" s="1"/>
  <c r="E66"/>
  <c r="H66" s="1"/>
  <c r="E64"/>
  <c r="H64" s="1"/>
  <c r="E65"/>
  <c r="H65" s="1"/>
  <c r="E33"/>
  <c r="H33" s="1"/>
  <c r="E30"/>
  <c r="H30" s="1"/>
  <c r="E28"/>
  <c r="H28" s="1"/>
  <c r="E40"/>
  <c r="H40" s="1"/>
  <c r="E34"/>
  <c r="H34" s="1"/>
  <c r="E21"/>
  <c r="H21" s="1"/>
  <c r="E26"/>
  <c r="H26" s="1"/>
  <c r="H35"/>
  <c r="E51"/>
  <c r="H51" s="1"/>
  <c r="E52"/>
  <c r="H52" s="1"/>
  <c r="H72" l="1"/>
  <c r="I41"/>
  <c r="I50"/>
  <c r="I70" l="1"/>
  <c r="I18" l="1"/>
</calcChain>
</file>

<file path=xl/sharedStrings.xml><?xml version="1.0" encoding="utf-8"?>
<sst xmlns="http://schemas.openxmlformats.org/spreadsheetml/2006/main" count="251" uniqueCount="164">
  <si>
    <t>Màj</t>
  </si>
  <si>
    <t>N° VIF</t>
  </si>
  <si>
    <t>Nombre d'unités de distribution</t>
  </si>
  <si>
    <t>Nombre de passages par mois</t>
  </si>
  <si>
    <t>Cat</t>
  </si>
  <si>
    <t>TXT</t>
  </si>
  <si>
    <t>Test 0</t>
  </si>
  <si>
    <t>Test ni AP ni ES</t>
  </si>
  <si>
    <t>Test AP</t>
  </si>
  <si>
    <t>Test AP tout complet</t>
  </si>
  <si>
    <t>Test ES</t>
  </si>
  <si>
    <t>Test ES tout complet</t>
  </si>
  <si>
    <t>ESAIE 35</t>
  </si>
  <si>
    <t>Association homologuée aide publique</t>
  </si>
  <si>
    <t>ISTRES SOLIDARITE</t>
  </si>
  <si>
    <t>Épicerie sociale</t>
  </si>
  <si>
    <t>ETAPE</t>
  </si>
  <si>
    <t>CRF ARLES</t>
  </si>
  <si>
    <t>PROPOSITION</t>
  </si>
  <si>
    <t>COMMANDE</t>
  </si>
  <si>
    <t xml:space="preserve">ARTICLE </t>
  </si>
  <si>
    <t>DESIGNATION</t>
  </si>
  <si>
    <t>Certains articles indus ou collecte, frais ou surgelés, peuvent être à DDM dépassée.</t>
  </si>
  <si>
    <t>Ces produits ont fait l'objet d'une dégustation et ont été déclarés bon pour la consommation.</t>
  </si>
  <si>
    <t>Si vous emportez des palettes, il faut compter 25kg/palette en plus.</t>
  </si>
  <si>
    <t>Poids brut en kg</t>
  </si>
  <si>
    <t>En tant qu'association homologuée aide publique, vous n'avez pas accès aux produits estampillés ES.</t>
  </si>
  <si>
    <t>En tant qu'épicerie sociale, vous n'avez pas accès aux produits estampillés AP.</t>
  </si>
  <si>
    <t>Il n'y a qu'un seul bon de commande pour toutes formes d'associations.</t>
  </si>
  <si>
    <t>C'est à la saisie de votre numéro VIF que les propositions correspondantes à votre association sont activées.</t>
  </si>
  <si>
    <r>
      <rPr>
        <sz val="18"/>
        <color indexed="10"/>
        <rFont val="Arial"/>
        <family val="2"/>
      </rPr>
      <t>DDM</t>
    </r>
    <r>
      <rPr>
        <sz val="18"/>
        <color indexed="30"/>
        <rFont val="Arial"/>
        <family val="2"/>
      </rPr>
      <t xml:space="preserve"> = </t>
    </r>
    <r>
      <rPr>
        <sz val="18"/>
        <color indexed="10"/>
        <rFont val="Arial"/>
        <family val="2"/>
      </rPr>
      <t>D</t>
    </r>
    <r>
      <rPr>
        <sz val="18"/>
        <color indexed="30"/>
        <rFont val="Arial"/>
        <family val="2"/>
      </rPr>
      <t xml:space="preserve">ate de </t>
    </r>
    <r>
      <rPr>
        <sz val="18"/>
        <color indexed="10"/>
        <rFont val="Arial"/>
        <family val="2"/>
      </rPr>
      <t>D</t>
    </r>
    <r>
      <rPr>
        <sz val="18"/>
        <color indexed="30"/>
        <rFont val="Arial"/>
        <family val="2"/>
      </rPr>
      <t xml:space="preserve">urabilité </t>
    </r>
    <r>
      <rPr>
        <sz val="18"/>
        <color indexed="10"/>
        <rFont val="Arial"/>
        <family val="2"/>
      </rPr>
      <t>M</t>
    </r>
    <r>
      <rPr>
        <sz val="18"/>
        <color indexed="30"/>
        <rFont val="Arial"/>
        <family val="2"/>
      </rPr>
      <t>inimale</t>
    </r>
  </si>
  <si>
    <t>Si précisé</t>
  </si>
  <si>
    <r>
      <rPr>
        <sz val="20"/>
        <color indexed="10"/>
        <rFont val="Arial"/>
        <family val="2"/>
      </rPr>
      <t>DDM</t>
    </r>
    <r>
      <rPr>
        <sz val="20"/>
        <color indexed="30"/>
        <rFont val="Arial"/>
        <family val="2"/>
        <charset val="1"/>
      </rPr>
      <t xml:space="preserve"> = </t>
    </r>
    <r>
      <rPr>
        <sz val="20"/>
        <color indexed="10"/>
        <rFont val="Arial"/>
        <family val="2"/>
      </rPr>
      <t>D</t>
    </r>
    <r>
      <rPr>
        <sz val="20"/>
        <color indexed="30"/>
        <rFont val="Arial"/>
        <family val="2"/>
        <charset val="1"/>
      </rPr>
      <t xml:space="preserve">ate de </t>
    </r>
    <r>
      <rPr>
        <sz val="20"/>
        <color indexed="10"/>
        <rFont val="Arial"/>
        <family val="2"/>
      </rPr>
      <t>D</t>
    </r>
    <r>
      <rPr>
        <sz val="20"/>
        <color indexed="30"/>
        <rFont val="Arial"/>
        <family val="2"/>
        <charset val="1"/>
      </rPr>
      <t xml:space="preserve">urabilité </t>
    </r>
    <r>
      <rPr>
        <sz val="20"/>
        <color indexed="10"/>
        <rFont val="Arial"/>
        <family val="2"/>
      </rPr>
      <t>M</t>
    </r>
    <r>
      <rPr>
        <sz val="20"/>
        <color indexed="30"/>
        <rFont val="Arial"/>
        <family val="2"/>
        <charset val="1"/>
      </rPr>
      <t>inimale</t>
    </r>
  </si>
  <si>
    <r>
      <rPr>
        <b/>
        <sz val="18"/>
        <color indexed="30"/>
        <rFont val="Arial"/>
        <family val="2"/>
      </rPr>
      <t xml:space="preserve">S'il n'y a pas de proposition = </t>
    </r>
    <r>
      <rPr>
        <b/>
        <sz val="18"/>
        <color indexed="10"/>
        <rFont val="Arial"/>
        <family val="2"/>
      </rPr>
      <t>vous n'avez pas droit à ce produit.</t>
    </r>
  </si>
  <si>
    <t>POIDS TOTAL A TRANSPORTER EN KG BRUT (Estimation)</t>
  </si>
  <si>
    <t>Association</t>
  </si>
  <si>
    <r>
      <t xml:space="preserve">Banque Alimentaire
</t>
    </r>
    <r>
      <rPr>
        <b/>
        <sz val="16"/>
        <color indexed="52"/>
        <rFont val="Arial"/>
        <family val="2"/>
        <charset val="1"/>
      </rPr>
      <t>des Bouches-du-Rhône
ANTENNE DE SAINT-ANDIOL</t>
    </r>
  </si>
  <si>
    <t>Signature du responsable de l'association 
(si ce bon est un bon de livraison de secours)</t>
  </si>
  <si>
    <r>
      <t xml:space="preserve">Bon de livraison
de secours
</t>
    </r>
    <r>
      <rPr>
        <b/>
        <sz val="12"/>
        <color indexed="9"/>
        <rFont val="Arial"/>
        <family val="2"/>
      </rPr>
      <t>(en cas de problème de connexion à Vif)</t>
    </r>
  </si>
  <si>
    <t>Test AP tout</t>
  </si>
  <si>
    <t>Test ES tout</t>
  </si>
  <si>
    <t>Poids brut
par colis</t>
  </si>
  <si>
    <t>Poids à 
transporter</t>
  </si>
  <si>
    <t>Nb. max de colis pour votre asso</t>
  </si>
  <si>
    <t>Colis pour 100 UD</t>
  </si>
  <si>
    <t>CCAS ROGNES</t>
  </si>
  <si>
    <t>CCAS ST ANDIOL</t>
  </si>
  <si>
    <t>CCAS ST CANNAT</t>
  </si>
  <si>
    <t>Test ni ni</t>
  </si>
  <si>
    <t>CRF SENAS</t>
  </si>
  <si>
    <t>Surgelés, Fruits et Légumes et divers - selon arrivage (traité sur place)</t>
  </si>
  <si>
    <t>En tant qu'épicerie sociale, vous n'avez pas accès aux produits estampillés AP ou UE.</t>
  </si>
  <si>
    <t>AMA</t>
  </si>
  <si>
    <t>EST</t>
  </si>
  <si>
    <t>PELERINS</t>
  </si>
  <si>
    <t>PSNA Chato</t>
  </si>
  <si>
    <t>PSNA BBT</t>
  </si>
  <si>
    <t>CCAS LA FARE</t>
  </si>
  <si>
    <t>CRF PORT ST L</t>
  </si>
  <si>
    <t>CRF ISTRES</t>
  </si>
  <si>
    <t>CRF CHATO</t>
  </si>
  <si>
    <t>ACC - La Roque</t>
  </si>
  <si>
    <t>PSPO</t>
  </si>
  <si>
    <t>AGIR</t>
  </si>
  <si>
    <t>Quantité souhaitée</t>
  </si>
  <si>
    <t>au colis</t>
  </si>
  <si>
    <t>2810011</t>
  </si>
  <si>
    <t>4510199</t>
  </si>
  <si>
    <t>RATATOUILLE UE19
1 col = 12x375g</t>
  </si>
  <si>
    <t>4510099</t>
  </si>
  <si>
    <t>4510208</t>
  </si>
  <si>
    <t>Haricots verts UGAP
1 col = 12 x 800g</t>
  </si>
  <si>
    <t>Associations homologuées Aide publique</t>
  </si>
  <si>
    <t>Cond.</t>
  </si>
  <si>
    <t>4410108</t>
  </si>
  <si>
    <t>0410109</t>
  </si>
  <si>
    <t>EPICERIES SOCIALES</t>
  </si>
  <si>
    <t>4910003</t>
  </si>
  <si>
    <t>Sardines ES20
1 col = 30 x 125g</t>
  </si>
  <si>
    <t>4510001</t>
  </si>
  <si>
    <t>Autres produits</t>
  </si>
  <si>
    <t>Eau parfumé fruit divers</t>
  </si>
  <si>
    <t>Farine UE20
1 col = 10 x 1 kg</t>
  </si>
  <si>
    <t>1710003</t>
  </si>
  <si>
    <t>Huile de tournesol ES20
1 col = 15 x 1 litre</t>
  </si>
  <si>
    <t>Riz UE20
1 col = 12 x 500 g</t>
  </si>
  <si>
    <t>1110001</t>
  </si>
  <si>
    <t>Pâtes</t>
  </si>
  <si>
    <t>Date de distribution (délai de prépa 72 heures)</t>
  </si>
  <si>
    <t>2810001</t>
  </si>
  <si>
    <t>Eau Vittel
1 col = 24 x 50cl</t>
  </si>
  <si>
    <t>4410003</t>
  </si>
  <si>
    <t>Purée de pommes ES20
1 col = 12 x (4x100g)</t>
  </si>
  <si>
    <t>2510031</t>
  </si>
  <si>
    <t>Grain de couscous UE20
1 col = 12 x 500 g</t>
  </si>
  <si>
    <t>Céréales type choco UE20
1 col = 12 x 375g</t>
  </si>
  <si>
    <t>Purrée de pommes/banane covid19
1 col = 12 x (4 x 100g)</t>
  </si>
  <si>
    <t>1310109</t>
  </si>
  <si>
    <t>Velouté légumes UE20
1 col = 6 x 1 litre</t>
  </si>
  <si>
    <t>6010030</t>
  </si>
  <si>
    <t>Eponges à gratter</t>
  </si>
  <si>
    <t>Eponges cuisine</t>
  </si>
  <si>
    <t>Blocs WC</t>
  </si>
  <si>
    <t>4910009</t>
  </si>
  <si>
    <t>Thon listao au naturel UE20
1 col = 24 x 140g net égouté</t>
  </si>
  <si>
    <t>Libellé</t>
  </si>
  <si>
    <t>UD</t>
  </si>
  <si>
    <t>Nbre de passages</t>
  </si>
  <si>
    <t>1910109</t>
  </si>
  <si>
    <t>Sucre en morceaux UE20
1 col = 10 x 1kg</t>
  </si>
  <si>
    <t>1010309</t>
  </si>
  <si>
    <t>4910109</t>
  </si>
  <si>
    <t>Sardines à l'huile UE20
1 col = 30 x 125g net égouté</t>
  </si>
  <si>
    <t>Café UE20
1 col = 20 x 250g</t>
  </si>
  <si>
    <t>1410001</t>
  </si>
  <si>
    <t>4210309</t>
  </si>
  <si>
    <t>RAVIOLIS UE20
1 col = 12 x 800g</t>
  </si>
  <si>
    <t>0310009</t>
  </si>
  <si>
    <t>1110609</t>
  </si>
  <si>
    <t>Crème de tomates sechées en bocaux
1 col = 12 bocaux</t>
  </si>
  <si>
    <t>Consserve Petits pois COVID19
1 col = 12 x 800g</t>
  </si>
  <si>
    <t>Fleur de sel
1 col = 6 x 125g</t>
  </si>
  <si>
    <t>Ratatouille provençale en bocaux
1 col = 6 bocaux</t>
  </si>
  <si>
    <t>Lait bébé en poudre NOVALAC AC1
1 col = 6 x 800g  DDM 26/11/22</t>
  </si>
  <si>
    <t>Lait bébé en poudre NOVALAC 2
1 col = 12 x 400g  DDM 09/01/22</t>
  </si>
  <si>
    <t>Persil seché en flacons
1 col = 16 x 9g  DDM 31/03/22</t>
  </si>
  <si>
    <t>1110051</t>
  </si>
  <si>
    <t>Riz
1 col = 6 x 1kg</t>
  </si>
  <si>
    <t>Sel fin
1 col = 12 x 750g</t>
  </si>
  <si>
    <t>1110509</t>
  </si>
  <si>
    <t>Coquillettes UE20
1 col = 20 x 500 g</t>
  </si>
  <si>
    <t>0910209</t>
  </si>
  <si>
    <t>0910208</t>
  </si>
  <si>
    <t>1110409</t>
  </si>
  <si>
    <t>Purée PDT UE20
1 col = 14 x (4 x 125g)g</t>
  </si>
  <si>
    <t>1010409</t>
  </si>
  <si>
    <r>
      <t xml:space="preserve">Lait UE20
1 col = 6 x 1 L       </t>
    </r>
    <r>
      <rPr>
        <b/>
        <sz val="11"/>
        <rFont val="Arial"/>
        <family val="2"/>
      </rPr>
      <t>Palette de 125 col</t>
    </r>
  </si>
  <si>
    <r>
      <t xml:space="preserve">Lait subvetat
1 col = 6 x 1 L       </t>
    </r>
    <r>
      <rPr>
        <b/>
        <sz val="11"/>
        <rFont val="Arial"/>
        <family val="2"/>
      </rPr>
      <t>Palette de 144 col</t>
    </r>
  </si>
  <si>
    <t>EPI</t>
  </si>
  <si>
    <t>0410009</t>
  </si>
  <si>
    <t>Poudre peti déjeuner UE20
1 col = 12 x 500g</t>
  </si>
  <si>
    <t>Cola bouteille 
1 col = 6 x 1,5 litre</t>
  </si>
  <si>
    <t>4410118</t>
  </si>
  <si>
    <t>Oreillons de pêches COVID2
1 col = 6 x 830g</t>
  </si>
  <si>
    <t>4510209</t>
  </si>
  <si>
    <t>Macédoine UE20
1 col = 6 x 800g</t>
  </si>
  <si>
    <t>4510609</t>
  </si>
  <si>
    <t>Lentilles UE20
1 col = 12 x 400g</t>
  </si>
  <si>
    <t>4510309</t>
  </si>
  <si>
    <t>Pois chiches UE20
1 col = 12 x 240g</t>
  </si>
  <si>
    <r>
      <t xml:space="preserve">Sauce de tomates au thym
1 col = 12 x 350g </t>
    </r>
    <r>
      <rPr>
        <b/>
        <sz val="11"/>
        <rFont val="Arial"/>
        <family val="2"/>
      </rPr>
      <t>DDM 08/03/24</t>
    </r>
  </si>
  <si>
    <t>2010009</t>
  </si>
  <si>
    <t>Confiture de fraises UE20
1 col = 12 x 325g</t>
  </si>
  <si>
    <t>1710109</t>
  </si>
  <si>
    <t>Huile tournesol
1 col = 10 x 1 L</t>
  </si>
  <si>
    <t>Pâtes torti
1 col = 6 x 500g</t>
  </si>
  <si>
    <t>0210031</t>
  </si>
  <si>
    <t>Biscuits vrac</t>
  </si>
  <si>
    <t>0610011</t>
  </si>
  <si>
    <t>Chocolats vrac</t>
  </si>
  <si>
    <t>0310001</t>
  </si>
  <si>
    <r>
      <t xml:space="preserve">Café vrac  </t>
    </r>
    <r>
      <rPr>
        <b/>
        <sz val="11"/>
        <rFont val="Arial"/>
        <family val="2"/>
      </rPr>
      <t>dispo 1 colis de 30kg</t>
    </r>
  </si>
  <si>
    <t>4210018</t>
  </si>
  <si>
    <t>Colin sauce citron &amp; riz COVID2
1 col = 10 x 320g</t>
  </si>
</sst>
</file>

<file path=xl/styles.xml><?xml version="1.0" encoding="utf-8"?>
<styleSheet xmlns="http://schemas.openxmlformats.org/spreadsheetml/2006/main">
  <numFmts count="6">
    <numFmt numFmtId="164" formatCode="&quot;COLIS DE &quot;0.0&quot; KG&quot;"/>
    <numFmt numFmtId="165" formatCode="_-* #,##0.000\ _€_-;\-* #,##0.000\ _€_-;_-* \-???\ _€_-;_-@_-"/>
    <numFmt numFmtId="166" formatCode="_-* #,##0.00&quot; €&quot;_-;\-* #,##0.00&quot; €&quot;_-;_-* \-??&quot; €&quot;_-;_-@_-"/>
    <numFmt numFmtId="167" formatCode="0.0&quot; kg&quot;"/>
    <numFmt numFmtId="168" formatCode="_-* #,##0.000\ _€_-;\-* #,##0.000\ _€_-;_-* &quot;-&quot;???\ _€_-;_-@_-"/>
    <numFmt numFmtId="169" formatCode="[$-40C]d\ mmmm\ yyyy;@"/>
  </numFmts>
  <fonts count="3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20"/>
      <color indexed="52"/>
      <name val="Arial"/>
      <family val="2"/>
      <charset val="1"/>
    </font>
    <font>
      <b/>
      <sz val="16"/>
      <color indexed="5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28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</font>
    <font>
      <b/>
      <u/>
      <sz val="10"/>
      <name val="Arial"/>
      <family val="2"/>
      <charset val="1"/>
    </font>
    <font>
      <sz val="18"/>
      <name val="Arial"/>
      <family val="2"/>
      <charset val="1"/>
    </font>
    <font>
      <sz val="18"/>
      <color indexed="10"/>
      <name val="Arial"/>
      <family val="2"/>
    </font>
    <font>
      <sz val="18"/>
      <color indexed="30"/>
      <name val="Arial"/>
      <family val="2"/>
    </font>
    <font>
      <sz val="18"/>
      <name val="Arial"/>
      <family val="2"/>
    </font>
    <font>
      <sz val="20"/>
      <color indexed="30"/>
      <name val="Arial"/>
      <family val="2"/>
      <charset val="1"/>
    </font>
    <font>
      <sz val="20"/>
      <color indexed="10"/>
      <name val="Arial"/>
      <family val="2"/>
    </font>
    <font>
      <b/>
      <sz val="18"/>
      <color indexed="10"/>
      <name val="Arial"/>
      <family val="2"/>
    </font>
    <font>
      <b/>
      <sz val="18"/>
      <color indexed="30"/>
      <name val="Arial"/>
      <family val="2"/>
    </font>
    <font>
      <b/>
      <sz val="18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  <charset val="1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  <charset val="1"/>
    </font>
    <font>
      <sz val="11"/>
      <name val="Arial"/>
      <family val="2"/>
    </font>
    <font>
      <sz val="20"/>
      <color rgb="FF0070C0"/>
      <name val="Arial"/>
      <family val="2"/>
    </font>
    <font>
      <b/>
      <sz val="22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16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23"/>
      </patternFill>
    </fill>
    <fill>
      <patternFill patternType="solid">
        <fgColor theme="3" tint="0.79998168889431442"/>
        <bgColor indexed="23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2" borderId="0" applyNumberFormat="0" applyBorder="0" applyAlignment="0" applyProtection="0"/>
  </cellStyleXfs>
  <cellXfs count="157">
    <xf numFmtId="0" fontId="0" fillId="0" borderId="0" xfId="0"/>
    <xf numFmtId="0" fontId="7" fillId="0" borderId="0" xfId="0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7" fillId="0" borderId="0" xfId="1" applyFont="1" applyBorder="1" applyAlignment="1" applyProtection="1">
      <alignment horizontal="left" vertical="center"/>
    </xf>
    <xf numFmtId="0" fontId="1" fillId="0" borderId="1" xfId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 wrapText="1"/>
    </xf>
    <xf numFmtId="0" fontId="1" fillId="0" borderId="1" xfId="1" applyFont="1" applyBorder="1" applyProtection="1"/>
    <xf numFmtId="0" fontId="1" fillId="0" borderId="0" xfId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4" fontId="2" fillId="0" borderId="0" xfId="1" applyNumberFormat="1" applyFont="1" applyAlignment="1" applyProtection="1">
      <alignment horizontal="right" vertical="center"/>
    </xf>
    <xf numFmtId="164" fontId="2" fillId="0" borderId="0" xfId="1" applyNumberFormat="1" applyFont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0" fillId="0" borderId="0" xfId="0" applyProtection="1"/>
    <xf numFmtId="49" fontId="2" fillId="0" borderId="1" xfId="1" applyNumberFormat="1" applyFont="1" applyFill="1" applyBorder="1" applyAlignment="1" applyProtection="1">
      <alignment horizontal="center" vertical="center"/>
    </xf>
    <xf numFmtId="49" fontId="3" fillId="3" borderId="3" xfId="1" applyNumberFormat="1" applyFont="1" applyFill="1" applyBorder="1" applyAlignment="1" applyProtection="1">
      <alignment vertical="center"/>
    </xf>
    <xf numFmtId="49" fontId="3" fillId="3" borderId="4" xfId="1" applyNumberFormat="1" applyFont="1" applyFill="1" applyBorder="1" applyAlignment="1" applyProtection="1">
      <alignment vertical="center"/>
    </xf>
    <xf numFmtId="49" fontId="9" fillId="3" borderId="4" xfId="1" applyNumberFormat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1" fillId="0" borderId="2" xfId="1" applyFont="1" applyBorder="1" applyAlignment="1" applyProtection="1">
      <alignment wrapText="1"/>
    </xf>
    <xf numFmtId="0" fontId="1" fillId="0" borderId="3" xfId="1" applyBorder="1" applyAlignment="1" applyProtection="1">
      <alignment horizontal="center"/>
    </xf>
    <xf numFmtId="0" fontId="1" fillId="0" borderId="5" xfId="1" applyFont="1" applyBorder="1" applyAlignment="1" applyProtection="1">
      <alignment horizontal="center" wrapText="1"/>
    </xf>
    <xf numFmtId="0" fontId="1" fillId="0" borderId="6" xfId="1" applyBorder="1" applyAlignment="1" applyProtection="1">
      <alignment horizontal="center"/>
    </xf>
    <xf numFmtId="0" fontId="1" fillId="0" borderId="6" xfId="1" applyFont="1" applyBorder="1" applyAlignment="1" applyProtection="1">
      <alignment wrapText="1"/>
    </xf>
    <xf numFmtId="0" fontId="1" fillId="0" borderId="6" xfId="1" applyBorder="1" applyProtection="1"/>
    <xf numFmtId="0" fontId="7" fillId="0" borderId="0" xfId="1" applyFont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/>
    </xf>
    <xf numFmtId="49" fontId="3" fillId="3" borderId="7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7" fillId="0" borderId="0" xfId="1" applyNumberFormat="1" applyFont="1" applyBorder="1" applyAlignment="1" applyProtection="1">
      <alignment vertical="center"/>
    </xf>
    <xf numFmtId="49" fontId="4" fillId="0" borderId="0" xfId="1" applyNumberFormat="1" applyFont="1" applyBorder="1" applyAlignment="1" applyProtection="1">
      <alignment wrapText="1"/>
    </xf>
    <xf numFmtId="49" fontId="3" fillId="0" borderId="1" xfId="1" applyNumberFormat="1" applyFont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165" fontId="3" fillId="3" borderId="1" xfId="1" applyNumberFormat="1" applyFont="1" applyFill="1" applyBorder="1" applyAlignment="1" applyProtection="1">
      <alignment horizontal="center" vertical="center" wrapText="1"/>
    </xf>
    <xf numFmtId="49" fontId="3" fillId="3" borderId="4" xfId="1" applyNumberFormat="1" applyFont="1" applyFill="1" applyBorder="1" applyAlignment="1" applyProtection="1">
      <alignment vertical="center" wrapText="1"/>
    </xf>
    <xf numFmtId="167" fontId="2" fillId="0" borderId="1" xfId="1" applyNumberFormat="1" applyFont="1" applyFill="1" applyBorder="1" applyAlignment="1" applyProtection="1">
      <alignment horizontal="right" vertical="center"/>
    </xf>
    <xf numFmtId="0" fontId="3" fillId="5" borderId="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/>
    <xf numFmtId="14" fontId="2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Alignment="1" applyProtection="1">
      <alignment vertical="center"/>
    </xf>
    <xf numFmtId="165" fontId="6" fillId="0" borderId="8" xfId="1" applyNumberFormat="1" applyFont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vertical="center"/>
    </xf>
    <xf numFmtId="165" fontId="2" fillId="0" borderId="8" xfId="1" applyNumberFormat="1" applyFont="1" applyBorder="1" applyAlignment="1" applyProtection="1">
      <alignment horizontal="center" vertical="top" wrapText="1"/>
    </xf>
    <xf numFmtId="166" fontId="6" fillId="0" borderId="0" xfId="1" applyNumberFormat="1" applyFont="1" applyAlignment="1" applyProtection="1">
      <alignment horizontal="center" vertical="center"/>
    </xf>
    <xf numFmtId="49" fontId="1" fillId="0" borderId="0" xfId="1" applyNumberFormat="1" applyProtection="1"/>
    <xf numFmtId="0" fontId="1" fillId="0" borderId="0" xfId="1" applyFill="1" applyProtection="1"/>
    <xf numFmtId="49" fontId="15" fillId="0" borderId="0" xfId="1" applyNumberFormat="1" applyFont="1" applyAlignment="1" applyProtection="1">
      <alignment vertical="top"/>
    </xf>
    <xf numFmtId="49" fontId="12" fillId="0" borderId="0" xfId="1" applyNumberFormat="1" applyFont="1" applyAlignment="1" applyProtection="1">
      <alignment vertical="top"/>
    </xf>
    <xf numFmtId="0" fontId="1" fillId="0" borderId="0" xfId="1" applyFill="1" applyBorder="1" applyProtection="1"/>
    <xf numFmtId="49" fontId="2" fillId="0" borderId="0" xfId="1" applyNumberFormat="1" applyFont="1" applyFill="1" applyAlignment="1" applyProtection="1">
      <alignment vertical="center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0" xfId="1" applyNumberFormat="1" applyFont="1" applyFill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 wrapText="1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49" fontId="3" fillId="6" borderId="1" xfId="1" applyNumberFormat="1" applyFont="1" applyFill="1" applyBorder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/>
    <xf numFmtId="0" fontId="7" fillId="0" borderId="9" xfId="0" applyFont="1" applyFill="1" applyBorder="1" applyAlignment="1" applyProtection="1">
      <alignment vertical="center"/>
    </xf>
    <xf numFmtId="165" fontId="0" fillId="0" borderId="0" xfId="0" applyNumberFormat="1" applyProtection="1"/>
    <xf numFmtId="168" fontId="0" fillId="0" borderId="0" xfId="0" applyNumberFormat="1" applyProtection="1"/>
    <xf numFmtId="49" fontId="25" fillId="7" borderId="3" xfId="1" applyNumberFormat="1" applyFont="1" applyFill="1" applyBorder="1" applyAlignment="1" applyProtection="1">
      <alignment vertical="center"/>
    </xf>
    <xf numFmtId="49" fontId="3" fillId="7" borderId="4" xfId="1" applyNumberFormat="1" applyFont="1" applyFill="1" applyBorder="1" applyAlignment="1" applyProtection="1">
      <alignment vertical="center"/>
    </xf>
    <xf numFmtId="49" fontId="9" fillId="7" borderId="4" xfId="1" applyNumberFormat="1" applyFont="1" applyFill="1" applyBorder="1" applyAlignment="1" applyProtection="1">
      <alignment vertical="center"/>
    </xf>
    <xf numFmtId="49" fontId="3" fillId="7" borderId="7" xfId="1" applyNumberFormat="1" applyFont="1" applyFill="1" applyBorder="1" applyAlignment="1" applyProtection="1">
      <alignment horizontal="center" vertical="center"/>
    </xf>
    <xf numFmtId="49" fontId="3" fillId="7" borderId="10" xfId="1" applyNumberFormat="1" applyFont="1" applyFill="1" applyBorder="1" applyAlignment="1" applyProtection="1">
      <alignment vertical="center" wrapText="1"/>
    </xf>
    <xf numFmtId="49" fontId="26" fillId="0" borderId="3" xfId="1" applyNumberFormat="1" applyFont="1" applyFill="1" applyBorder="1" applyAlignment="1" applyProtection="1">
      <alignment horizontal="center" vertical="center"/>
    </xf>
    <xf numFmtId="0" fontId="26" fillId="0" borderId="6" xfId="0" applyFont="1" applyBorder="1" applyAlignment="1">
      <alignment horizontal="left" vertical="center" wrapText="1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3" fillId="0" borderId="15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0" fillId="0" borderId="14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4" fillId="0" borderId="14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4" fillId="0" borderId="15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7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22" fillId="0" borderId="17" xfId="1" applyFont="1" applyBorder="1" applyAlignment="1">
      <alignment vertical="center"/>
    </xf>
    <xf numFmtId="0" fontId="22" fillId="0" borderId="18" xfId="1" applyFont="1" applyBorder="1" applyAlignment="1">
      <alignment vertical="center"/>
    </xf>
    <xf numFmtId="0" fontId="24" fillId="0" borderId="7" xfId="1" applyFont="1" applyFill="1" applyBorder="1" applyAlignment="1" applyProtection="1">
      <alignment horizontal="center" vertical="center"/>
    </xf>
    <xf numFmtId="169" fontId="2" fillId="0" borderId="0" xfId="1" applyNumberFormat="1" applyFont="1" applyFill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8" fillId="0" borderId="10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/>
    </xf>
    <xf numFmtId="49" fontId="3" fillId="0" borderId="3" xfId="1" applyNumberFormat="1" applyFont="1" applyBorder="1" applyAlignment="1" applyProtection="1">
      <alignment horizontal="center" vertical="center"/>
    </xf>
    <xf numFmtId="49" fontId="3" fillId="0" borderId="7" xfId="1" applyNumberFormat="1" applyFont="1" applyBorder="1" applyAlignment="1" applyProtection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top" wrapText="1"/>
    </xf>
    <xf numFmtId="0" fontId="11" fillId="0" borderId="12" xfId="1" applyFont="1" applyBorder="1" applyAlignment="1" applyProtection="1">
      <alignment horizontal="center" vertical="top" wrapText="1"/>
    </xf>
    <xf numFmtId="0" fontId="11" fillId="0" borderId="13" xfId="1" applyFont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horizontal="right" vertical="top" wrapText="1"/>
    </xf>
    <xf numFmtId="0" fontId="2" fillId="0" borderId="19" xfId="1" applyFont="1" applyBorder="1" applyAlignment="1" applyProtection="1">
      <alignment horizontal="right" vertical="top" wrapText="1"/>
    </xf>
    <xf numFmtId="14" fontId="7" fillId="0" borderId="0" xfId="1" applyNumberFormat="1" applyFont="1" applyBorder="1" applyAlignment="1" applyProtection="1">
      <alignment horizontal="right" vertical="center"/>
    </xf>
    <xf numFmtId="0" fontId="28" fillId="0" borderId="20" xfId="1" applyNumberFormat="1" applyFont="1" applyFill="1" applyBorder="1" applyAlignment="1" applyProtection="1">
      <alignment horizontal="center" vertical="center" wrapText="1"/>
    </xf>
    <xf numFmtId="0" fontId="28" fillId="0" borderId="21" xfId="1" applyNumberFormat="1" applyFont="1" applyFill="1" applyBorder="1" applyAlignment="1" applyProtection="1">
      <alignment horizontal="center" vertical="center" wrapText="1"/>
    </xf>
    <xf numFmtId="0" fontId="28" fillId="0" borderId="22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Border="1" applyAlignment="1" applyProtection="1">
      <alignment horizontal="right" vertical="center"/>
    </xf>
    <xf numFmtId="164" fontId="6" fillId="0" borderId="19" xfId="1" applyNumberFormat="1" applyFont="1" applyBorder="1" applyAlignment="1" applyProtection="1">
      <alignment horizontal="right" vertical="center"/>
    </xf>
    <xf numFmtId="0" fontId="7" fillId="4" borderId="0" xfId="1" applyFont="1" applyFill="1" applyBorder="1" applyAlignment="1" applyProtection="1">
      <alignment horizontal="left" vertical="center"/>
      <protection locked="0"/>
    </xf>
    <xf numFmtId="169" fontId="7" fillId="4" borderId="0" xfId="1" applyNumberFormat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center" vertical="center"/>
    </xf>
  </cellXfs>
  <cellStyles count="3">
    <cellStyle name="Excel Built-in Normal" xfId="1"/>
    <cellStyle name="Normal" xfId="0" builtinId="0"/>
    <cellStyle name="Sans nom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0</xdr:rowOff>
    </xdr:from>
    <xdr:to>
      <xdr:col>1</xdr:col>
      <xdr:colOff>28575</xdr:colOff>
      <xdr:row>8</xdr:row>
      <xdr:rowOff>838200</xdr:rowOff>
    </xdr:to>
    <xdr:pic>
      <xdr:nvPicPr>
        <xdr:cNvPr id="3428" name="Image 1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84457" b="8887"/>
        <a:stretch>
          <a:fillRect/>
        </a:stretch>
      </xdr:blipFill>
      <xdr:spPr bwMode="auto">
        <a:xfrm>
          <a:off x="19050" y="1847850"/>
          <a:ext cx="790575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1676400</xdr:colOff>
      <xdr:row>63</xdr:row>
      <xdr:rowOff>95250</xdr:rowOff>
    </xdr:from>
    <xdr:to>
      <xdr:col>1</xdr:col>
      <xdr:colOff>2762250</xdr:colOff>
      <xdr:row>63</xdr:row>
      <xdr:rowOff>400050</xdr:rowOff>
    </xdr:to>
    <xdr:sp macro="" textlink="">
      <xdr:nvSpPr>
        <xdr:cNvPr id="8" name="ZoneText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57450" y="18792825"/>
          <a:ext cx="10858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/>
            <a:t>limite 5</a:t>
          </a:r>
        </a:p>
      </xdr:txBody>
    </xdr:sp>
    <xdr:clientData/>
  </xdr:twoCellAnchor>
  <xdr:twoCellAnchor>
    <xdr:from>
      <xdr:col>1</xdr:col>
      <xdr:colOff>1666875</xdr:colOff>
      <xdr:row>64</xdr:row>
      <xdr:rowOff>76200</xdr:rowOff>
    </xdr:from>
    <xdr:to>
      <xdr:col>1</xdr:col>
      <xdr:colOff>2752725</xdr:colOff>
      <xdr:row>64</xdr:row>
      <xdr:rowOff>381000</xdr:rowOff>
    </xdr:to>
    <xdr:sp macro="" textlink="">
      <xdr:nvSpPr>
        <xdr:cNvPr id="9" name="ZoneText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47925" y="19230975"/>
          <a:ext cx="10858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/>
            <a:t>limite 5</a:t>
          </a:r>
        </a:p>
      </xdr:txBody>
    </xdr:sp>
    <xdr:clientData/>
  </xdr:twoCellAnchor>
  <xdr:twoCellAnchor>
    <xdr:from>
      <xdr:col>1</xdr:col>
      <xdr:colOff>1666875</xdr:colOff>
      <xdr:row>65</xdr:row>
      <xdr:rowOff>66675</xdr:rowOff>
    </xdr:from>
    <xdr:to>
      <xdr:col>1</xdr:col>
      <xdr:colOff>2752725</xdr:colOff>
      <xdr:row>65</xdr:row>
      <xdr:rowOff>371475</xdr:rowOff>
    </xdr:to>
    <xdr:sp macro="" textlink="">
      <xdr:nvSpPr>
        <xdr:cNvPr id="10" name="ZoneText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47925" y="19678650"/>
          <a:ext cx="10858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/>
            <a:t>limite 5</a:t>
          </a:r>
        </a:p>
      </xdr:txBody>
    </xdr:sp>
    <xdr:clientData/>
  </xdr:twoCellAnchor>
  <xdr:twoCellAnchor>
    <xdr:from>
      <xdr:col>1</xdr:col>
      <xdr:colOff>1762125</xdr:colOff>
      <xdr:row>52</xdr:row>
      <xdr:rowOff>76200</xdr:rowOff>
    </xdr:from>
    <xdr:to>
      <xdr:col>1</xdr:col>
      <xdr:colOff>2847975</xdr:colOff>
      <xdr:row>52</xdr:row>
      <xdr:rowOff>381000</xdr:rowOff>
    </xdr:to>
    <xdr:sp macro="" textlink="">
      <xdr:nvSpPr>
        <xdr:cNvPr id="6" name="ZoneTexte 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43175" y="20735925"/>
          <a:ext cx="10858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/>
            <a:t>limite 5</a:t>
          </a:r>
        </a:p>
      </xdr:txBody>
    </xdr:sp>
    <xdr:clientData/>
  </xdr:twoCellAnchor>
  <xdr:twoCellAnchor>
    <xdr:from>
      <xdr:col>1</xdr:col>
      <xdr:colOff>1762125</xdr:colOff>
      <xdr:row>53</xdr:row>
      <xdr:rowOff>47625</xdr:rowOff>
    </xdr:from>
    <xdr:to>
      <xdr:col>1</xdr:col>
      <xdr:colOff>2847975</xdr:colOff>
      <xdr:row>53</xdr:row>
      <xdr:rowOff>352425</xdr:rowOff>
    </xdr:to>
    <xdr:sp macro="" textlink="">
      <xdr:nvSpPr>
        <xdr:cNvPr id="7" name="ZoneTexte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43175" y="21164550"/>
          <a:ext cx="10858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/>
            <a:t>limite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111"/>
  <sheetViews>
    <sheetView tabSelected="1" topLeftCell="A6" workbookViewId="0">
      <selection activeCell="D11" sqref="D11:H11"/>
    </sheetView>
  </sheetViews>
  <sheetFormatPr baseColWidth="10" defaultColWidth="11.42578125" defaultRowHeight="15"/>
  <cols>
    <col min="1" max="1" width="11.7109375" style="15" customWidth="1"/>
    <col min="2" max="2" width="43.85546875" style="15" customWidth="1"/>
    <col min="3" max="3" width="13" style="15" customWidth="1"/>
    <col min="4" max="4" width="6.7109375" style="15" customWidth="1"/>
    <col min="5" max="5" width="12" style="15" customWidth="1"/>
    <col min="6" max="6" width="8.28515625" style="15" customWidth="1"/>
    <col min="7" max="7" width="12" style="15" customWidth="1"/>
    <col min="8" max="8" width="20.28515625" style="30" customWidth="1"/>
    <col min="9" max="9" width="11.85546875" style="15" hidden="1" customWidth="1"/>
    <col min="10" max="10" width="5.5703125" style="15" customWidth="1"/>
    <col min="11" max="11" width="11.42578125" style="15"/>
    <col min="12" max="12" width="15.7109375" style="15" customWidth="1"/>
    <col min="13" max="16384" width="11.42578125" style="15"/>
  </cols>
  <sheetData>
    <row r="1" spans="1:12">
      <c r="A1" s="114" t="s">
        <v>28</v>
      </c>
      <c r="B1" s="115"/>
      <c r="C1" s="115"/>
      <c r="D1" s="115"/>
      <c r="E1" s="115"/>
      <c r="F1" s="115"/>
      <c r="G1" s="115"/>
      <c r="H1" s="116"/>
    </row>
    <row r="2" spans="1:12">
      <c r="A2" s="117" t="s">
        <v>26</v>
      </c>
      <c r="B2" s="118"/>
      <c r="C2" s="118"/>
      <c r="D2" s="118"/>
      <c r="E2" s="118"/>
      <c r="F2" s="118"/>
      <c r="G2" s="118"/>
      <c r="H2" s="119"/>
    </row>
    <row r="3" spans="1:12">
      <c r="A3" s="117" t="s">
        <v>51</v>
      </c>
      <c r="B3" s="118"/>
      <c r="C3" s="118"/>
      <c r="D3" s="118"/>
      <c r="E3" s="118"/>
      <c r="F3" s="118"/>
      <c r="G3" s="118"/>
      <c r="H3" s="119"/>
    </row>
    <row r="4" spans="1:12">
      <c r="A4" s="120" t="s">
        <v>29</v>
      </c>
      <c r="B4" s="121"/>
      <c r="C4" s="121"/>
      <c r="D4" s="121"/>
      <c r="E4" s="121"/>
      <c r="F4" s="121"/>
      <c r="G4" s="121"/>
      <c r="H4" s="122"/>
    </row>
    <row r="5" spans="1:12" ht="23.25">
      <c r="A5" s="123" t="s">
        <v>33</v>
      </c>
      <c r="B5" s="124"/>
      <c r="C5" s="124"/>
      <c r="D5" s="124"/>
      <c r="E5" s="124"/>
      <c r="F5" s="124"/>
      <c r="G5" s="124"/>
      <c r="H5" s="125"/>
    </row>
    <row r="6" spans="1:12" ht="18">
      <c r="A6" s="126" t="s">
        <v>22</v>
      </c>
      <c r="B6" s="127"/>
      <c r="C6" s="127"/>
      <c r="D6" s="127"/>
      <c r="E6" s="127"/>
      <c r="F6" s="127"/>
      <c r="G6" s="127"/>
      <c r="H6" s="128"/>
    </row>
    <row r="7" spans="1:12" ht="25.5">
      <c r="A7" s="133" t="s">
        <v>32</v>
      </c>
      <c r="B7" s="134"/>
      <c r="C7" s="134"/>
      <c r="D7" s="134"/>
      <c r="E7" s="134"/>
      <c r="F7" s="134"/>
      <c r="G7" s="134"/>
      <c r="H7" s="135"/>
    </row>
    <row r="8" spans="1:12" ht="18.75" thickBot="1">
      <c r="A8" s="136" t="s">
        <v>23</v>
      </c>
      <c r="B8" s="137"/>
      <c r="C8" s="137"/>
      <c r="D8" s="137"/>
      <c r="E8" s="137"/>
      <c r="F8" s="137"/>
      <c r="G8" s="137"/>
      <c r="H8" s="138"/>
    </row>
    <row r="9" spans="1:12" s="14" customFormat="1" ht="75.75" customHeight="1">
      <c r="A9" s="32"/>
      <c r="B9" s="32" t="s">
        <v>36</v>
      </c>
      <c r="C9" s="32"/>
      <c r="D9" s="149" t="s">
        <v>38</v>
      </c>
      <c r="E9" s="150"/>
      <c r="F9" s="150"/>
      <c r="G9" s="150"/>
      <c r="H9" s="151"/>
      <c r="I9" s="41"/>
      <c r="J9" s="41"/>
      <c r="K9" s="42"/>
    </row>
    <row r="10" spans="1:12" s="40" customFormat="1" ht="33" customHeight="1">
      <c r="A10" s="13" t="s">
        <v>0</v>
      </c>
      <c r="B10" s="93">
        <v>44294</v>
      </c>
      <c r="C10" s="2" t="s">
        <v>35</v>
      </c>
      <c r="D10" s="61" t="str">
        <f>IF($D$11="","",(VLOOKUP($D$11,base,2,0)))</f>
        <v/>
      </c>
      <c r="E10" s="60"/>
      <c r="F10" s="60"/>
      <c r="G10" s="60"/>
      <c r="H10" s="60"/>
      <c r="K10" s="4">
        <v>1130000</v>
      </c>
      <c r="L10" s="6" t="s">
        <v>7</v>
      </c>
    </row>
    <row r="11" spans="1:12" ht="21" customHeight="1">
      <c r="A11" s="2"/>
      <c r="B11" s="130" t="s">
        <v>1</v>
      </c>
      <c r="C11" s="130"/>
      <c r="D11" s="154"/>
      <c r="E11" s="154"/>
      <c r="F11" s="154"/>
      <c r="G11" s="154"/>
      <c r="H11" s="154"/>
      <c r="K11" s="4">
        <v>1130001</v>
      </c>
      <c r="L11" s="6" t="s">
        <v>8</v>
      </c>
    </row>
    <row r="12" spans="1:12" ht="21" customHeight="1">
      <c r="A12" s="2"/>
      <c r="B12" s="130" t="s">
        <v>2</v>
      </c>
      <c r="C12" s="130"/>
      <c r="D12" s="1" t="str">
        <f>IF($D$11="","",(VLOOKUP($D$11,base,3,0)))</f>
        <v/>
      </c>
      <c r="E12" s="3"/>
      <c r="F12" s="3"/>
      <c r="G12" s="3"/>
      <c r="H12" s="27"/>
      <c r="K12" s="4">
        <v>1130002</v>
      </c>
      <c r="L12" s="6" t="s">
        <v>39</v>
      </c>
    </row>
    <row r="13" spans="1:12" ht="21" customHeight="1">
      <c r="A13" s="2"/>
      <c r="B13" s="130" t="s">
        <v>3</v>
      </c>
      <c r="C13" s="130"/>
      <c r="D13" s="1" t="str">
        <f>IF($D$11="","",(VLOOKUP($D$11,base,4,0)))</f>
        <v/>
      </c>
      <c r="E13" s="3"/>
      <c r="F13" s="3"/>
      <c r="G13" s="3"/>
      <c r="H13" s="27"/>
      <c r="K13" s="4">
        <v>1130003</v>
      </c>
      <c r="L13" s="6" t="s">
        <v>10</v>
      </c>
    </row>
    <row r="14" spans="1:12" ht="21" customHeight="1">
      <c r="A14" s="31"/>
      <c r="B14" s="148" t="s">
        <v>88</v>
      </c>
      <c r="C14" s="148"/>
      <c r="D14" s="155"/>
      <c r="E14" s="155"/>
      <c r="F14" s="155"/>
      <c r="G14" s="155"/>
      <c r="H14" s="155"/>
      <c r="K14" s="4">
        <v>1130004</v>
      </c>
      <c r="L14" s="6" t="s">
        <v>40</v>
      </c>
    </row>
    <row r="15" spans="1:12" ht="41.25" customHeight="1">
      <c r="A15" s="129" t="str">
        <f>IF($D$11="","",(VLOOKUP($D$11,base,6,0)))</f>
        <v/>
      </c>
      <c r="B15" s="129"/>
      <c r="C15" s="129"/>
      <c r="D15" s="129"/>
      <c r="E15" s="129"/>
      <c r="F15" s="129"/>
      <c r="G15" s="129"/>
      <c r="H15" s="129"/>
    </row>
    <row r="16" spans="1:12">
      <c r="A16" s="131"/>
      <c r="B16" s="132"/>
      <c r="C16" s="33"/>
      <c r="D16" s="139" t="s">
        <v>18</v>
      </c>
      <c r="E16" s="139"/>
      <c r="F16" s="139"/>
      <c r="G16" s="156" t="s">
        <v>19</v>
      </c>
      <c r="H16" s="156"/>
    </row>
    <row r="17" spans="1:10" ht="62.25" customHeight="1">
      <c r="A17" s="58" t="s">
        <v>20</v>
      </c>
      <c r="B17" s="59" t="s">
        <v>21</v>
      </c>
      <c r="C17" s="59" t="s">
        <v>73</v>
      </c>
      <c r="D17" s="36" t="s">
        <v>44</v>
      </c>
      <c r="E17" s="56" t="s">
        <v>43</v>
      </c>
      <c r="F17" s="36" t="s">
        <v>41</v>
      </c>
      <c r="G17" s="56" t="s">
        <v>64</v>
      </c>
      <c r="H17" s="57" t="s">
        <v>42</v>
      </c>
    </row>
    <row r="18" spans="1:10" ht="18">
      <c r="A18" s="17" t="s">
        <v>72</v>
      </c>
      <c r="B18" s="37"/>
      <c r="C18" s="18"/>
      <c r="D18" s="18"/>
      <c r="E18" s="18"/>
      <c r="F18" s="19"/>
      <c r="G18" s="18"/>
      <c r="H18" s="29"/>
      <c r="I18" s="62" t="e">
        <f>SUM(H50:H81)</f>
        <v>#VALUE!</v>
      </c>
      <c r="J18" s="62"/>
    </row>
    <row r="19" spans="1:10" ht="36" customHeight="1">
      <c r="A19" s="69" t="s">
        <v>131</v>
      </c>
      <c r="B19" s="70" t="s">
        <v>136</v>
      </c>
      <c r="C19" s="92" t="s">
        <v>65</v>
      </c>
      <c r="D19" s="39">
        <v>100</v>
      </c>
      <c r="E19" s="106" t="e">
        <f t="shared" ref="E19:E20" si="0">IF((VLOOKUP($D$11,base,5,0))=1,(ROUNDUP(($D$12/$D$13*D19)/100,0)),"")</f>
        <v>#N/A</v>
      </c>
      <c r="F19" s="38">
        <v>6</v>
      </c>
      <c r="G19" s="8"/>
      <c r="H19" s="28" t="e">
        <f t="shared" ref="H19:H20" si="1">IF(AND(E19="",G19&lt;&gt;""),"Erreur",(F19*G19))</f>
        <v>#N/A</v>
      </c>
    </row>
    <row r="20" spans="1:10" ht="36" customHeight="1">
      <c r="A20" s="69" t="s">
        <v>139</v>
      </c>
      <c r="B20" s="70" t="s">
        <v>140</v>
      </c>
      <c r="C20" s="92" t="s">
        <v>65</v>
      </c>
      <c r="D20" s="39">
        <v>3</v>
      </c>
      <c r="E20" s="109" t="e">
        <f t="shared" si="0"/>
        <v>#N/A</v>
      </c>
      <c r="F20" s="38">
        <v>6.8</v>
      </c>
      <c r="G20" s="8"/>
      <c r="H20" s="28" t="e">
        <f t="shared" si="1"/>
        <v>#N/A</v>
      </c>
    </row>
    <row r="21" spans="1:10" ht="36" customHeight="1">
      <c r="A21" s="69" t="s">
        <v>75</v>
      </c>
      <c r="B21" s="70" t="s">
        <v>95</v>
      </c>
      <c r="C21" s="92" t="s">
        <v>65</v>
      </c>
      <c r="D21" s="39">
        <v>4</v>
      </c>
      <c r="E21" s="96" t="e">
        <f t="shared" ref="E21:E40" si="2">IF((VLOOKUP($D$11,base,5,0))=1,(ROUNDUP(($D$12/$D$13*D21)/100,0)),"")</f>
        <v>#N/A</v>
      </c>
      <c r="F21" s="38">
        <v>5.46</v>
      </c>
      <c r="G21" s="8"/>
      <c r="H21" s="28" t="e">
        <f t="shared" ref="H21" si="3">IF(AND(E21="",G21&lt;&gt;""),"Erreur",(F21*G21))</f>
        <v>#N/A</v>
      </c>
    </row>
    <row r="22" spans="1:10" ht="36" customHeight="1">
      <c r="A22" s="69" t="s">
        <v>117</v>
      </c>
      <c r="B22" s="70" t="s">
        <v>113</v>
      </c>
      <c r="C22" s="92" t="s">
        <v>65</v>
      </c>
      <c r="D22" s="39">
        <v>3</v>
      </c>
      <c r="E22" s="99" t="e">
        <f t="shared" si="2"/>
        <v>#N/A</v>
      </c>
      <c r="F22" s="38">
        <v>5.2</v>
      </c>
      <c r="G22" s="8"/>
      <c r="H22" s="28" t="e">
        <f t="shared" ref="H22" si="4">IF(AND(E22="",G22&lt;&gt;""),"Erreur",(F22*G22))</f>
        <v>#N/A</v>
      </c>
    </row>
    <row r="23" spans="1:10" ht="36" customHeight="1">
      <c r="A23" s="69" t="s">
        <v>110</v>
      </c>
      <c r="B23" s="70" t="s">
        <v>82</v>
      </c>
      <c r="C23" s="92" t="s">
        <v>65</v>
      </c>
      <c r="D23" s="39">
        <v>5</v>
      </c>
      <c r="E23" s="99" t="e">
        <f t="shared" si="2"/>
        <v>#N/A</v>
      </c>
      <c r="F23" s="38">
        <v>10</v>
      </c>
      <c r="G23" s="8"/>
      <c r="H23" s="28" t="e">
        <f>IF(AND(E23="",G23&lt;&gt;""),"Erreur",(F23*G23))</f>
        <v>#N/A</v>
      </c>
    </row>
    <row r="24" spans="1:10" ht="36" customHeight="1">
      <c r="A24" s="69" t="s">
        <v>135</v>
      </c>
      <c r="B24" s="70" t="s">
        <v>134</v>
      </c>
      <c r="C24" s="92" t="s">
        <v>65</v>
      </c>
      <c r="D24" s="39">
        <v>4</v>
      </c>
      <c r="E24" s="108" t="e">
        <f t="shared" ref="E24" si="5">IF((VLOOKUP($D$11,base,5,0))=1,(ROUNDUP(($D$12/$D$13*D24)/100,0)),"")</f>
        <v>#N/A</v>
      </c>
      <c r="F24" s="38">
        <v>8.3000000000000007</v>
      </c>
      <c r="G24" s="8"/>
      <c r="H24" s="28" t="e">
        <f>IF(AND(E24="",G24&lt;&gt;""),"Erreur",(F24*G24))</f>
        <v>#N/A</v>
      </c>
    </row>
    <row r="25" spans="1:10" ht="36" customHeight="1">
      <c r="A25" s="69" t="s">
        <v>133</v>
      </c>
      <c r="B25" s="70" t="s">
        <v>94</v>
      </c>
      <c r="C25" s="92" t="s">
        <v>65</v>
      </c>
      <c r="D25" s="39">
        <v>5</v>
      </c>
      <c r="E25" s="105" t="e">
        <f t="shared" ref="E25" si="6">IF((VLOOKUP($D$11,base,5,0))=1,(ROUNDUP(($D$12/$D$13*D25)/100,0)),"")</f>
        <v>#N/A</v>
      </c>
      <c r="F25" s="38">
        <v>6.5</v>
      </c>
      <c r="G25" s="8"/>
      <c r="H25" s="28" t="e">
        <f t="shared" ref="H25" si="7">IF(AND(E25="",G25&lt;&gt;""),"Erreur",(F25*G25))</f>
        <v>#N/A</v>
      </c>
    </row>
    <row r="26" spans="1:10" ht="36" customHeight="1">
      <c r="A26" s="69" t="s">
        <v>129</v>
      </c>
      <c r="B26" s="70" t="s">
        <v>130</v>
      </c>
      <c r="C26" s="92" t="s">
        <v>65</v>
      </c>
      <c r="D26" s="39">
        <v>5</v>
      </c>
      <c r="E26" s="96" t="e">
        <f t="shared" si="2"/>
        <v>#N/A</v>
      </c>
      <c r="F26" s="38">
        <v>10.199999999999999</v>
      </c>
      <c r="G26" s="8"/>
      <c r="H26" s="28" t="e">
        <f t="shared" ref="H26" si="8">IF(AND(E26="",G26&lt;&gt;""),"Erreur",(F26*G26))</f>
        <v>#N/A</v>
      </c>
    </row>
    <row r="27" spans="1:10" ht="36" customHeight="1">
      <c r="A27" s="69" t="s">
        <v>118</v>
      </c>
      <c r="B27" s="70" t="s">
        <v>85</v>
      </c>
      <c r="C27" s="92" t="s">
        <v>65</v>
      </c>
      <c r="D27" s="39">
        <v>5</v>
      </c>
      <c r="E27" s="99" t="e">
        <f t="shared" si="2"/>
        <v>#N/A</v>
      </c>
      <c r="F27" s="38">
        <v>6.32</v>
      </c>
      <c r="G27" s="8"/>
      <c r="H27" s="28" t="e">
        <f t="shared" ref="H27:H33" si="9">IF(AND(E27="",G27&lt;&gt;""),"Erreur",(F27*G27))</f>
        <v>#N/A</v>
      </c>
    </row>
    <row r="28" spans="1:10" ht="36" customHeight="1">
      <c r="A28" s="69" t="s">
        <v>97</v>
      </c>
      <c r="B28" s="70" t="s">
        <v>98</v>
      </c>
      <c r="C28" s="92" t="s">
        <v>65</v>
      </c>
      <c r="D28" s="39">
        <v>5</v>
      </c>
      <c r="E28" s="96" t="e">
        <f t="shared" si="2"/>
        <v>#N/A</v>
      </c>
      <c r="F28" s="38">
        <v>6</v>
      </c>
      <c r="G28" s="8"/>
      <c r="H28" s="28" t="e">
        <f t="shared" ref="H28:H29" si="10">IF(AND(E28="",G28&lt;&gt;""),"Erreur",(F28*G28))</f>
        <v>#N/A</v>
      </c>
    </row>
    <row r="29" spans="1:10" ht="36" customHeight="1">
      <c r="A29" s="69" t="s">
        <v>153</v>
      </c>
      <c r="B29" s="70" t="s">
        <v>154</v>
      </c>
      <c r="C29" s="92" t="s">
        <v>65</v>
      </c>
      <c r="D29" s="39">
        <v>4</v>
      </c>
      <c r="E29" s="104" t="e">
        <f t="shared" si="2"/>
        <v>#N/A</v>
      </c>
      <c r="F29" s="38">
        <v>10</v>
      </c>
      <c r="G29" s="8"/>
      <c r="H29" s="28" t="e">
        <f t="shared" si="10"/>
        <v>#N/A</v>
      </c>
    </row>
    <row r="30" spans="1:10" ht="36" customHeight="1">
      <c r="A30" s="69" t="s">
        <v>108</v>
      </c>
      <c r="B30" s="70" t="s">
        <v>109</v>
      </c>
      <c r="C30" s="92" t="s">
        <v>65</v>
      </c>
      <c r="D30" s="39">
        <v>3</v>
      </c>
      <c r="E30" s="98" t="e">
        <f t="shared" ref="E30:E32" si="11">IF((VLOOKUP($D$11,base,5,0))=1,(ROUNDUP(($D$12/$D$13*D30)/100,0)),"")</f>
        <v>#N/A</v>
      </c>
      <c r="F30" s="38">
        <v>10.3</v>
      </c>
      <c r="G30" s="8"/>
      <c r="H30" s="28" t="e">
        <f t="shared" ref="H30" si="12">IF(AND(E30="",G30&lt;&gt;""),"Erreur",(F30*G30))</f>
        <v>#N/A</v>
      </c>
    </row>
    <row r="31" spans="1:10" ht="36" customHeight="1">
      <c r="A31" s="69" t="s">
        <v>151</v>
      </c>
      <c r="B31" s="70" t="s">
        <v>152</v>
      </c>
      <c r="C31" s="92" t="s">
        <v>65</v>
      </c>
      <c r="D31" s="39">
        <v>3</v>
      </c>
      <c r="E31" s="110" t="e">
        <f t="shared" ref="E31" si="13">IF((VLOOKUP($D$11,base,5,0))=1,(ROUNDUP(($D$12/$D$13*D31)/100,0)),"")</f>
        <v>#N/A</v>
      </c>
      <c r="F31" s="38">
        <v>6.1529999999999996</v>
      </c>
      <c r="G31" s="8"/>
      <c r="H31" s="28" t="e">
        <f t="shared" ref="H31" si="14">IF(AND(E31="",G31&lt;&gt;""),"Erreur",(F31*G31))</f>
        <v>#N/A</v>
      </c>
    </row>
    <row r="32" spans="1:10" ht="36" customHeight="1">
      <c r="A32" s="16" t="s">
        <v>115</v>
      </c>
      <c r="B32" s="20" t="s">
        <v>116</v>
      </c>
      <c r="C32" s="92" t="s">
        <v>65</v>
      </c>
      <c r="D32" s="39">
        <v>3</v>
      </c>
      <c r="E32" s="100" t="e">
        <f t="shared" si="11"/>
        <v>#N/A</v>
      </c>
      <c r="F32" s="38">
        <v>12</v>
      </c>
      <c r="G32" s="8"/>
      <c r="H32" s="28" t="e">
        <f>IF(AND(E32="",G32&lt;&gt;""),"Erreur",(F32*G32))</f>
        <v>#N/A</v>
      </c>
    </row>
    <row r="33" spans="1:11" ht="36" customHeight="1">
      <c r="A33" s="69" t="s">
        <v>74</v>
      </c>
      <c r="B33" s="70" t="s">
        <v>96</v>
      </c>
      <c r="C33" s="92" t="s">
        <v>65</v>
      </c>
      <c r="D33" s="39">
        <v>4</v>
      </c>
      <c r="E33" s="97" t="e">
        <f t="shared" ref="E33:E39" si="15">IF((VLOOKUP($D$11,base,5,0))=1,(ROUNDUP(($D$12/$D$13*D33)/100,0)),"")</f>
        <v>#N/A</v>
      </c>
      <c r="F33" s="38">
        <v>5.3</v>
      </c>
      <c r="G33" s="8"/>
      <c r="H33" s="28" t="e">
        <f t="shared" si="9"/>
        <v>#N/A</v>
      </c>
    </row>
    <row r="34" spans="1:11" ht="36" customHeight="1">
      <c r="A34" s="69" t="s">
        <v>69</v>
      </c>
      <c r="B34" s="70" t="s">
        <v>71</v>
      </c>
      <c r="C34" s="92" t="s">
        <v>65</v>
      </c>
      <c r="D34" s="39">
        <v>2</v>
      </c>
      <c r="E34" s="96" t="e">
        <f>IF((VLOOKUP($D$11,base,5,0))=1,(ROUNDUP(($D$12/$D$13*D34)/100,0)),"")</f>
        <v>#N/A</v>
      </c>
      <c r="F34" s="38">
        <v>12</v>
      </c>
      <c r="G34" s="8"/>
      <c r="H34" s="28" t="e">
        <f t="shared" ref="H34:H40" si="16">IF(AND(E34="",G34&lt;&gt;""),"Erreur",(F34*G34))</f>
        <v>#N/A</v>
      </c>
    </row>
    <row r="35" spans="1:11" ht="36" customHeight="1">
      <c r="A35" s="16" t="s">
        <v>67</v>
      </c>
      <c r="B35" s="20" t="s">
        <v>68</v>
      </c>
      <c r="C35" s="92" t="s">
        <v>65</v>
      </c>
      <c r="D35" s="39">
        <v>4</v>
      </c>
      <c r="E35" s="109" t="e">
        <f>IF((VLOOKUP($D$11,base,5,0))=1,(ROUNDUP(($D$12/$D$13*D35)/100,0)),"")</f>
        <v>#N/A</v>
      </c>
      <c r="F35" s="38">
        <v>5.2030000000000003</v>
      </c>
      <c r="G35" s="8"/>
      <c r="H35" s="28" t="e">
        <f t="shared" si="16"/>
        <v>#N/A</v>
      </c>
    </row>
    <row r="36" spans="1:11" ht="36" customHeight="1">
      <c r="A36" s="16" t="s">
        <v>144</v>
      </c>
      <c r="B36" s="20" t="s">
        <v>145</v>
      </c>
      <c r="C36" s="92" t="s">
        <v>65</v>
      </c>
      <c r="D36" s="39">
        <v>4</v>
      </c>
      <c r="E36" s="109" t="e">
        <f>IF((VLOOKUP($D$11,base,5,0))=1,(ROUNDUP(($D$12/$D$13*D36)/100,0)),"")</f>
        <v>#N/A</v>
      </c>
      <c r="F36" s="38">
        <v>5.44</v>
      </c>
      <c r="G36" s="8"/>
      <c r="H36" s="28" t="e">
        <f t="shared" si="16"/>
        <v>#N/A</v>
      </c>
    </row>
    <row r="37" spans="1:11" ht="36" customHeight="1">
      <c r="A37" s="16" t="s">
        <v>148</v>
      </c>
      <c r="B37" s="20" t="s">
        <v>147</v>
      </c>
      <c r="C37" s="92" t="s">
        <v>65</v>
      </c>
      <c r="D37" s="39">
        <v>4</v>
      </c>
      <c r="E37" s="109" t="e">
        <f>IF((VLOOKUP($D$11,base,5,0))=1,(ROUNDUP(($D$12/$D$13*D37)/100,0)),"")</f>
        <v>#N/A</v>
      </c>
      <c r="F37" s="38">
        <v>6</v>
      </c>
      <c r="G37" s="8"/>
      <c r="H37" s="28" t="e">
        <f t="shared" si="16"/>
        <v>#N/A</v>
      </c>
    </row>
    <row r="38" spans="1:11" ht="36" customHeight="1">
      <c r="A38" s="16" t="s">
        <v>146</v>
      </c>
      <c r="B38" s="20" t="s">
        <v>149</v>
      </c>
      <c r="C38" s="92" t="s">
        <v>65</v>
      </c>
      <c r="D38" s="39">
        <v>4</v>
      </c>
      <c r="E38" s="109" t="e">
        <f>IF((VLOOKUP($D$11,base,5,0))=1,(ROUNDUP(($D$12/$D$13*D38)/100,0)),"")</f>
        <v>#N/A</v>
      </c>
      <c r="F38" s="38">
        <v>6</v>
      </c>
      <c r="G38" s="8"/>
      <c r="H38" s="28" t="e">
        <f t="shared" si="16"/>
        <v>#N/A</v>
      </c>
    </row>
    <row r="39" spans="1:11" ht="36" customHeight="1">
      <c r="A39" s="69" t="s">
        <v>103</v>
      </c>
      <c r="B39" s="70" t="s">
        <v>104</v>
      </c>
      <c r="C39" s="92" t="s">
        <v>65</v>
      </c>
      <c r="D39" s="39">
        <v>3</v>
      </c>
      <c r="E39" s="99" t="e">
        <f t="shared" si="15"/>
        <v>#N/A</v>
      </c>
      <c r="F39" s="38">
        <v>5.8</v>
      </c>
      <c r="G39" s="8"/>
      <c r="H39" s="28" t="e">
        <f t="shared" si="16"/>
        <v>#N/A</v>
      </c>
    </row>
    <row r="40" spans="1:11" ht="36" customHeight="1">
      <c r="A40" s="69" t="s">
        <v>111</v>
      </c>
      <c r="B40" s="70" t="s">
        <v>112</v>
      </c>
      <c r="C40" s="92" t="s">
        <v>65</v>
      </c>
      <c r="D40" s="39">
        <v>3</v>
      </c>
      <c r="E40" s="96" t="e">
        <f t="shared" si="2"/>
        <v>#N/A</v>
      </c>
      <c r="F40" s="38">
        <v>5</v>
      </c>
      <c r="G40" s="8"/>
      <c r="H40" s="28" t="e">
        <f t="shared" si="16"/>
        <v>#N/A</v>
      </c>
    </row>
    <row r="41" spans="1:11" ht="18">
      <c r="A41" s="17" t="s">
        <v>76</v>
      </c>
      <c r="B41" s="37"/>
      <c r="C41" s="18"/>
      <c r="D41" s="18"/>
      <c r="E41" s="18"/>
      <c r="F41" s="19"/>
      <c r="G41" s="18"/>
      <c r="H41" s="29"/>
      <c r="I41" s="62" t="e">
        <f>SUM(H51:H69)</f>
        <v>#VALUE!</v>
      </c>
      <c r="J41" s="62"/>
    </row>
    <row r="42" spans="1:11" ht="36" customHeight="1">
      <c r="A42" s="69" t="s">
        <v>132</v>
      </c>
      <c r="B42" s="70" t="s">
        <v>137</v>
      </c>
      <c r="C42" s="92" t="s">
        <v>65</v>
      </c>
      <c r="D42" s="39">
        <v>100</v>
      </c>
      <c r="E42" s="107" t="e">
        <f t="shared" ref="E42:E49" si="17">IF((VLOOKUP($D$11,base,5,0))=2,(ROUNDUP(($D$12/$D$13*D42)/100,0)),"")</f>
        <v>#N/A</v>
      </c>
      <c r="F42" s="38">
        <v>6</v>
      </c>
      <c r="G42" s="8"/>
      <c r="H42" s="28" t="e">
        <f t="shared" ref="H42" si="18">IF(AND(E42="",G42&lt;&gt;""),"Erreur",(F42*G42))</f>
        <v>#N/A</v>
      </c>
    </row>
    <row r="43" spans="1:11" ht="36" hidden="1" customHeight="1">
      <c r="A43" s="69" t="s">
        <v>86</v>
      </c>
      <c r="B43" s="70" t="s">
        <v>87</v>
      </c>
      <c r="C43" s="92"/>
      <c r="D43" s="39">
        <v>5</v>
      </c>
      <c r="E43" s="105" t="e">
        <f t="shared" si="17"/>
        <v>#N/A</v>
      </c>
      <c r="F43" s="38">
        <v>1</v>
      </c>
      <c r="G43" s="8"/>
      <c r="H43" s="28" t="e">
        <f t="shared" ref="H43:H45" si="19">IF(AND(E43="",G43&lt;&gt;""),"Erreur",(F43*G43))</f>
        <v>#N/A</v>
      </c>
      <c r="K43" s="94"/>
    </row>
    <row r="44" spans="1:11" ht="36" customHeight="1">
      <c r="A44" s="16" t="s">
        <v>160</v>
      </c>
      <c r="B44" s="20" t="s">
        <v>161</v>
      </c>
      <c r="C44" s="92" t="s">
        <v>65</v>
      </c>
      <c r="D44" s="39">
        <v>1</v>
      </c>
      <c r="E44" s="112" t="e">
        <f t="shared" si="17"/>
        <v>#N/A</v>
      </c>
      <c r="F44" s="38">
        <v>30</v>
      </c>
      <c r="G44" s="8"/>
      <c r="H44" s="28" t="e">
        <f t="shared" ref="H44" si="20">IF(AND(E44="",G44&lt;&gt;""),"Erreur",(F44*G44))</f>
        <v>#N/A</v>
      </c>
      <c r="K44" s="94"/>
    </row>
    <row r="45" spans="1:11" ht="36" customHeight="1">
      <c r="A45" s="16" t="s">
        <v>86</v>
      </c>
      <c r="B45" s="20" t="s">
        <v>155</v>
      </c>
      <c r="C45" s="92" t="s">
        <v>65</v>
      </c>
      <c r="D45" s="39">
        <v>14</v>
      </c>
      <c r="E45" s="111" t="e">
        <f t="shared" ref="E45" si="21">IF((VLOOKUP($D$11,base,5,0))=2,(ROUNDUP(($D$12/$D$13*D45)/100,0)),"")</f>
        <v>#N/A</v>
      </c>
      <c r="F45" s="38">
        <v>3.1</v>
      </c>
      <c r="G45" s="8"/>
      <c r="H45" s="28" t="e">
        <f t="shared" si="19"/>
        <v>#N/A</v>
      </c>
      <c r="K45" s="94"/>
    </row>
    <row r="46" spans="1:11" ht="36" customHeight="1">
      <c r="A46" s="16" t="s">
        <v>126</v>
      </c>
      <c r="B46" s="20" t="s">
        <v>127</v>
      </c>
      <c r="C46" s="92" t="s">
        <v>65</v>
      </c>
      <c r="D46" s="39">
        <v>6</v>
      </c>
      <c r="E46" s="104" t="e">
        <f t="shared" si="17"/>
        <v>#N/A</v>
      </c>
      <c r="F46" s="38">
        <v>6.1</v>
      </c>
      <c r="G46" s="8"/>
      <c r="H46" s="28" t="e">
        <f t="shared" ref="H46" si="22">IF(AND(E46="",G46&lt;&gt;""),"Erreur",(F46*G46))</f>
        <v>#N/A</v>
      </c>
      <c r="K46" s="94"/>
    </row>
    <row r="47" spans="1:11" ht="36" customHeight="1">
      <c r="A47" s="16" t="s">
        <v>83</v>
      </c>
      <c r="B47" s="20" t="s">
        <v>84</v>
      </c>
      <c r="C47" s="92" t="s">
        <v>65</v>
      </c>
      <c r="D47" s="39">
        <v>5</v>
      </c>
      <c r="E47" s="96" t="e">
        <f t="shared" si="17"/>
        <v>#N/A</v>
      </c>
      <c r="F47" s="38">
        <v>15</v>
      </c>
      <c r="G47" s="8"/>
      <c r="H47" s="28" t="e">
        <f t="shared" ref="H47:H48" si="23">IF(AND(E47="",G47&lt;&gt;""),"Erreur",(F47*G47))</f>
        <v>#N/A</v>
      </c>
      <c r="K47" s="94"/>
    </row>
    <row r="48" spans="1:11" ht="36" customHeight="1">
      <c r="A48" s="16" t="s">
        <v>91</v>
      </c>
      <c r="B48" s="20" t="s">
        <v>92</v>
      </c>
      <c r="C48" s="92" t="s">
        <v>65</v>
      </c>
      <c r="D48" s="39">
        <v>5</v>
      </c>
      <c r="E48" s="96" t="e">
        <f t="shared" si="17"/>
        <v>#N/A</v>
      </c>
      <c r="F48" s="38">
        <v>5.2</v>
      </c>
      <c r="G48" s="8"/>
      <c r="H48" s="28" t="e">
        <f t="shared" si="23"/>
        <v>#N/A</v>
      </c>
      <c r="K48" s="94"/>
    </row>
    <row r="49" spans="1:11" ht="36" customHeight="1">
      <c r="A49" s="16" t="s">
        <v>77</v>
      </c>
      <c r="B49" s="20" t="s">
        <v>78</v>
      </c>
      <c r="C49" s="92" t="s">
        <v>65</v>
      </c>
      <c r="D49" s="39">
        <v>2</v>
      </c>
      <c r="E49" s="96" t="e">
        <f t="shared" si="17"/>
        <v>#N/A</v>
      </c>
      <c r="F49" s="38">
        <v>4.9000000000000004</v>
      </c>
      <c r="G49" s="8"/>
      <c r="H49" s="28" t="e">
        <f t="shared" ref="H49" si="24">IF(AND(E49="",G49&lt;&gt;""),"Erreur",(F49*G49))</f>
        <v>#N/A</v>
      </c>
      <c r="K49" s="94"/>
    </row>
    <row r="50" spans="1:11" ht="18">
      <c r="A50" s="17" t="s">
        <v>80</v>
      </c>
      <c r="B50" s="37"/>
      <c r="C50" s="18"/>
      <c r="D50" s="18"/>
      <c r="E50" s="18"/>
      <c r="F50" s="19"/>
      <c r="G50" s="18"/>
      <c r="H50" s="29"/>
      <c r="I50" s="62">
        <f>SUM(H70:H70)</f>
        <v>0</v>
      </c>
      <c r="J50" s="62"/>
    </row>
    <row r="51" spans="1:11" ht="36" customHeight="1">
      <c r="A51" s="69" t="s">
        <v>93</v>
      </c>
      <c r="B51" s="70" t="s">
        <v>123</v>
      </c>
      <c r="C51" s="92" t="s">
        <v>65</v>
      </c>
      <c r="D51" s="39">
        <v>10</v>
      </c>
      <c r="E51" s="95" t="e">
        <f t="shared" ref="E51:E53" si="25">(ROUNDUP(($D$12/$D$13*D51)/100,0))</f>
        <v>#VALUE!</v>
      </c>
      <c r="F51" s="38">
        <v>6.4</v>
      </c>
      <c r="G51" s="8"/>
      <c r="H51" s="28" t="e">
        <f t="shared" ref="H51:H53" si="26">IF(AND(E51="",G51&lt;&gt;""),"Erreur",(F51*G51))</f>
        <v>#VALUE!</v>
      </c>
    </row>
    <row r="52" spans="1:11" ht="36" customHeight="1">
      <c r="A52" s="69" t="s">
        <v>93</v>
      </c>
      <c r="B52" s="70" t="s">
        <v>124</v>
      </c>
      <c r="C52" s="92" t="s">
        <v>65</v>
      </c>
      <c r="D52" s="39">
        <v>10</v>
      </c>
      <c r="E52" s="95" t="e">
        <f t="shared" si="25"/>
        <v>#VALUE!</v>
      </c>
      <c r="F52" s="38">
        <v>6.25</v>
      </c>
      <c r="G52" s="8"/>
      <c r="H52" s="28" t="e">
        <f t="shared" si="26"/>
        <v>#VALUE!</v>
      </c>
    </row>
    <row r="53" spans="1:11" ht="36" customHeight="1">
      <c r="A53" s="69" t="s">
        <v>156</v>
      </c>
      <c r="B53" s="70" t="s">
        <v>157</v>
      </c>
      <c r="C53" s="92"/>
      <c r="D53" s="39">
        <v>5</v>
      </c>
      <c r="E53" s="112" t="e">
        <f t="shared" si="25"/>
        <v>#VALUE!</v>
      </c>
      <c r="F53" s="38">
        <v>1</v>
      </c>
      <c r="G53" s="8"/>
      <c r="H53" s="28" t="e">
        <f t="shared" si="26"/>
        <v>#VALUE!</v>
      </c>
    </row>
    <row r="54" spans="1:11" ht="36" customHeight="1">
      <c r="A54" s="69" t="s">
        <v>158</v>
      </c>
      <c r="B54" s="70" t="s">
        <v>159</v>
      </c>
      <c r="C54" s="92"/>
      <c r="D54" s="39">
        <v>5</v>
      </c>
      <c r="E54" s="112" t="e">
        <f t="shared" ref="E54" si="27">(ROUNDUP(($D$12/$D$13*D54)/100,0))</f>
        <v>#VALUE!</v>
      </c>
      <c r="F54" s="38">
        <v>1</v>
      </c>
      <c r="G54" s="8"/>
      <c r="H54" s="28" t="e">
        <f t="shared" ref="H54" si="28">IF(AND(E54="",G54&lt;&gt;""),"Erreur",(F54*G54))</f>
        <v>#VALUE!</v>
      </c>
    </row>
    <row r="55" spans="1:11" ht="36" customHeight="1">
      <c r="A55" s="69" t="s">
        <v>114</v>
      </c>
      <c r="B55" s="70" t="s">
        <v>125</v>
      </c>
      <c r="C55" s="92" t="s">
        <v>65</v>
      </c>
      <c r="D55" s="39">
        <v>5</v>
      </c>
      <c r="E55" s="101" t="e">
        <f t="shared" ref="E55" si="29">(ROUNDUP(($D$12/$D$13*D55)/100,0))</f>
        <v>#VALUE!</v>
      </c>
      <c r="F55" s="38">
        <v>2.4</v>
      </c>
      <c r="G55" s="8"/>
      <c r="H55" s="28" t="e">
        <f t="shared" ref="H55" si="30">IF(AND(E55="",G55&lt;&gt;""),"Erreur",(F55*G55))</f>
        <v>#VALUE!</v>
      </c>
    </row>
    <row r="56" spans="1:11" ht="36" customHeight="1">
      <c r="A56" s="69" t="s">
        <v>114</v>
      </c>
      <c r="B56" s="70" t="s">
        <v>128</v>
      </c>
      <c r="C56" s="92" t="s">
        <v>65</v>
      </c>
      <c r="D56" s="39">
        <v>4</v>
      </c>
      <c r="E56" s="104" t="e">
        <f t="shared" ref="E56" si="31">(ROUNDUP(($D$12/$D$13*D56)/100,0))</f>
        <v>#VALUE!</v>
      </c>
      <c r="F56" s="38">
        <v>9</v>
      </c>
      <c r="G56" s="8"/>
      <c r="H56" s="28" t="e">
        <f t="shared" ref="H56" si="32">IF(AND(E56="",G56&lt;&gt;""),"Erreur",(F56*G56))</f>
        <v>#VALUE!</v>
      </c>
    </row>
    <row r="57" spans="1:11" ht="36" customHeight="1">
      <c r="A57" s="69" t="s">
        <v>114</v>
      </c>
      <c r="B57" s="70" t="s">
        <v>121</v>
      </c>
      <c r="C57" s="92" t="s">
        <v>65</v>
      </c>
      <c r="D57" s="39">
        <v>4</v>
      </c>
      <c r="E57" s="103" t="e">
        <f t="shared" ref="E57:E59" si="33">(ROUNDUP(($D$12/$D$13*D57)/100,0))</f>
        <v>#VALUE!</v>
      </c>
      <c r="F57" s="38">
        <v>1</v>
      </c>
      <c r="G57" s="8"/>
      <c r="H57" s="28" t="e">
        <f t="shared" ref="H57:H59" si="34">IF(AND(E57="",G57&lt;&gt;""),"Erreur",(F57*G57))</f>
        <v>#VALUE!</v>
      </c>
    </row>
    <row r="58" spans="1:11" ht="36" customHeight="1">
      <c r="A58" s="69" t="s">
        <v>162</v>
      </c>
      <c r="B58" s="70" t="s">
        <v>163</v>
      </c>
      <c r="C58" s="92" t="s">
        <v>65</v>
      </c>
      <c r="D58" s="39">
        <v>4</v>
      </c>
      <c r="E58" s="113" t="e">
        <f t="shared" ref="E58" si="35">(ROUNDUP(($D$12/$D$13*D58)/100,0))</f>
        <v>#VALUE!</v>
      </c>
      <c r="F58" s="38">
        <v>3.9249999999999998</v>
      </c>
      <c r="G58" s="8"/>
      <c r="H58" s="28" t="e">
        <f t="shared" ref="H58" si="36">IF(AND(E58="",G58&lt;&gt;""),"Erreur",(F58*G58))</f>
        <v>#VALUE!</v>
      </c>
    </row>
    <row r="59" spans="1:11" ht="36" customHeight="1">
      <c r="A59" s="69" t="s">
        <v>142</v>
      </c>
      <c r="B59" s="70" t="s">
        <v>143</v>
      </c>
      <c r="C59" s="92" t="s">
        <v>65</v>
      </c>
      <c r="D59" s="39">
        <v>3</v>
      </c>
      <c r="E59" s="109" t="e">
        <f t="shared" si="33"/>
        <v>#VALUE!</v>
      </c>
      <c r="F59" s="38">
        <v>5.6</v>
      </c>
      <c r="G59" s="8"/>
      <c r="H59" s="28" t="e">
        <f t="shared" si="34"/>
        <v>#VALUE!</v>
      </c>
    </row>
    <row r="60" spans="1:11" ht="36" customHeight="1">
      <c r="A60" s="69" t="s">
        <v>70</v>
      </c>
      <c r="B60" s="70" t="s">
        <v>120</v>
      </c>
      <c r="C60" s="92" t="s">
        <v>65</v>
      </c>
      <c r="D60" s="39">
        <v>3</v>
      </c>
      <c r="E60" s="102" t="e">
        <f t="shared" ref="E60" si="37">(ROUNDUP(($D$12/$D$13*D60)/100,0))</f>
        <v>#VALUE!</v>
      </c>
      <c r="F60" s="38">
        <v>12</v>
      </c>
      <c r="G60" s="8"/>
      <c r="H60" s="28" t="e">
        <f t="shared" ref="H60" si="38">IF(AND(E60="",G60&lt;&gt;""),"Erreur",(F60*G60))</f>
        <v>#VALUE!</v>
      </c>
    </row>
    <row r="61" spans="1:11" ht="36" customHeight="1">
      <c r="A61" s="69" t="s">
        <v>79</v>
      </c>
      <c r="B61" s="70" t="s">
        <v>122</v>
      </c>
      <c r="C61" s="92" t="s">
        <v>65</v>
      </c>
      <c r="D61" s="39">
        <v>10</v>
      </c>
      <c r="E61" s="99" t="e">
        <f t="shared" ref="E61:E62" si="39">(ROUNDUP(($D$12/$D$13*D61)/100,0))</f>
        <v>#VALUE!</v>
      </c>
      <c r="F61" s="38">
        <v>4.8</v>
      </c>
      <c r="G61" s="8"/>
      <c r="H61" s="28" t="e">
        <f t="shared" ref="H61:H62" si="40">IF(AND(E61="",G61&lt;&gt;""),"Erreur",(F61*G61))</f>
        <v>#VALUE!</v>
      </c>
    </row>
    <row r="62" spans="1:11" ht="36" customHeight="1">
      <c r="A62" s="69" t="s">
        <v>79</v>
      </c>
      <c r="B62" s="70" t="s">
        <v>119</v>
      </c>
      <c r="C62" s="92" t="s">
        <v>65</v>
      </c>
      <c r="D62" s="39">
        <v>15</v>
      </c>
      <c r="E62" s="99" t="e">
        <f t="shared" si="39"/>
        <v>#VALUE!</v>
      </c>
      <c r="F62" s="38">
        <v>2.7</v>
      </c>
      <c r="G62" s="8"/>
      <c r="H62" s="28" t="e">
        <f t="shared" si="40"/>
        <v>#VALUE!</v>
      </c>
    </row>
    <row r="63" spans="1:11" ht="36" customHeight="1">
      <c r="A63" s="69" t="s">
        <v>79</v>
      </c>
      <c r="B63" s="70" t="s">
        <v>150</v>
      </c>
      <c r="C63" s="92" t="s">
        <v>65</v>
      </c>
      <c r="D63" s="39">
        <v>4</v>
      </c>
      <c r="E63" s="109" t="e">
        <f t="shared" ref="E63" si="41">(ROUNDUP(($D$12/$D$13*D63)/100,0))</f>
        <v>#VALUE!</v>
      </c>
      <c r="F63" s="38">
        <v>6.7</v>
      </c>
      <c r="G63" s="8"/>
      <c r="H63" s="28" t="e">
        <f t="shared" ref="H63" si="42">IF(AND(E63="",G63&lt;&gt;""),"Erreur",(F63*G63))</f>
        <v>#VALUE!</v>
      </c>
    </row>
    <row r="64" spans="1:11" ht="36" customHeight="1">
      <c r="A64" s="69" t="s">
        <v>99</v>
      </c>
      <c r="B64" s="70" t="s">
        <v>100</v>
      </c>
      <c r="C64" s="92" t="s">
        <v>65</v>
      </c>
      <c r="D64" s="39">
        <v>5</v>
      </c>
      <c r="E64" s="99" t="e">
        <f>(ROUNDUP(($D$12/$D$13*D64)/100,0))</f>
        <v>#VALUE!</v>
      </c>
      <c r="F64" s="38">
        <v>0.3</v>
      </c>
      <c r="G64" s="8"/>
      <c r="H64" s="28" t="e">
        <f>IF(AND(E64="",G64&lt;&gt;""),"Erreur",(F64*G64))</f>
        <v>#VALUE!</v>
      </c>
    </row>
    <row r="65" spans="1:254" ht="36" customHeight="1">
      <c r="A65" s="69" t="s">
        <v>99</v>
      </c>
      <c r="B65" s="70" t="s">
        <v>101</v>
      </c>
      <c r="C65" s="92" t="s">
        <v>65</v>
      </c>
      <c r="D65" s="39">
        <v>5</v>
      </c>
      <c r="E65" s="99" t="e">
        <f>(ROUNDUP(($D$12/$D$13*D65)/100,0))</f>
        <v>#VALUE!</v>
      </c>
      <c r="F65" s="38">
        <v>3</v>
      </c>
      <c r="G65" s="8"/>
      <c r="H65" s="28" t="e">
        <f>IF(AND(E65="",G65&lt;&gt;""),"Erreur",(F65*G65))</f>
        <v>#VALUE!</v>
      </c>
    </row>
    <row r="66" spans="1:254" ht="36" customHeight="1">
      <c r="A66" s="69" t="s">
        <v>99</v>
      </c>
      <c r="B66" s="70" t="s">
        <v>102</v>
      </c>
      <c r="C66" s="92" t="s">
        <v>65</v>
      </c>
      <c r="D66" s="39">
        <v>5</v>
      </c>
      <c r="E66" s="99" t="e">
        <f>(ROUNDUP(($D$12/$D$13*D66)/100,0))</f>
        <v>#VALUE!</v>
      </c>
      <c r="F66" s="38">
        <v>0.8</v>
      </c>
      <c r="G66" s="8"/>
      <c r="H66" s="28" t="e">
        <f>IF(AND(E66="",G66&lt;&gt;""),"Erreur",(F66*G66))</f>
        <v>#VALUE!</v>
      </c>
    </row>
    <row r="67" spans="1:254" ht="36" customHeight="1">
      <c r="A67" s="69" t="s">
        <v>89</v>
      </c>
      <c r="B67" s="70" t="s">
        <v>90</v>
      </c>
      <c r="C67" s="92" t="s">
        <v>65</v>
      </c>
      <c r="D67" s="39">
        <v>25</v>
      </c>
      <c r="E67" s="99" t="e">
        <f t="shared" ref="E67:E69" si="43">(ROUNDUP(($D$12/$D$13*D67)/100,0))</f>
        <v>#VALUE!</v>
      </c>
      <c r="F67" s="38">
        <v>12</v>
      </c>
      <c r="G67" s="8"/>
      <c r="H67" s="28" t="e">
        <f t="shared" ref="H67:H69" si="44">IF(AND(E67="",G67&lt;&gt;""),"Erreur",(F67*G67))</f>
        <v>#VALUE!</v>
      </c>
    </row>
    <row r="68" spans="1:254" ht="36" customHeight="1">
      <c r="A68" s="69" t="s">
        <v>66</v>
      </c>
      <c r="B68" s="70" t="s">
        <v>141</v>
      </c>
      <c r="C68" s="92" t="s">
        <v>65</v>
      </c>
      <c r="D68" s="39">
        <v>4</v>
      </c>
      <c r="E68" s="109" t="e">
        <f t="shared" ref="E68" si="45">(ROUNDUP(($D$12/$D$13*D68)/100,0))</f>
        <v>#VALUE!</v>
      </c>
      <c r="F68" s="38">
        <v>9</v>
      </c>
      <c r="G68" s="8"/>
      <c r="H68" s="28" t="e">
        <f t="shared" ref="H68" si="46">IF(AND(E68="",G68&lt;&gt;""),"Erreur",(F68*G68))</f>
        <v>#VALUE!</v>
      </c>
    </row>
    <row r="69" spans="1:254" ht="36" customHeight="1">
      <c r="A69" s="69" t="s">
        <v>66</v>
      </c>
      <c r="B69" s="70" t="s">
        <v>81</v>
      </c>
      <c r="C69" s="92" t="s">
        <v>65</v>
      </c>
      <c r="D69" s="39">
        <v>25</v>
      </c>
      <c r="E69" s="99" t="e">
        <f t="shared" si="43"/>
        <v>#VALUE!</v>
      </c>
      <c r="F69" s="38">
        <v>9</v>
      </c>
      <c r="G69" s="8"/>
      <c r="H69" s="28" t="e">
        <f t="shared" si="44"/>
        <v>#VALUE!</v>
      </c>
    </row>
    <row r="70" spans="1:254" ht="32.25" customHeight="1">
      <c r="A70" s="64" t="s">
        <v>50</v>
      </c>
      <c r="B70" s="68"/>
      <c r="C70" s="65"/>
      <c r="D70" s="65"/>
      <c r="E70" s="65"/>
      <c r="F70" s="66"/>
      <c r="G70" s="65"/>
      <c r="H70" s="67"/>
      <c r="I70" s="63" t="e">
        <f>H71+H72+H73+H76+H77</f>
        <v>#N/A</v>
      </c>
      <c r="J70" s="63"/>
    </row>
    <row r="71" spans="1:254" ht="15.75" thickBot="1"/>
    <row r="72" spans="1:254" s="14" customFormat="1" ht="21" customHeight="1" thickTop="1" thickBot="1">
      <c r="A72" s="152" t="s">
        <v>34</v>
      </c>
      <c r="B72" s="152"/>
      <c r="C72" s="152"/>
      <c r="D72" s="152"/>
      <c r="E72" s="152"/>
      <c r="F72" s="152"/>
      <c r="G72" s="153"/>
      <c r="H72" s="43" t="e">
        <f>SUM(H19:H69)</f>
        <v>#N/A</v>
      </c>
      <c r="I72" s="44"/>
      <c r="J72" s="44"/>
    </row>
    <row r="73" spans="1:254" s="14" customFormat="1" ht="15.75" thickTop="1" thickBot="1">
      <c r="A73" s="9"/>
      <c r="B73" s="146" t="s">
        <v>24</v>
      </c>
      <c r="C73" s="146"/>
      <c r="D73" s="146"/>
      <c r="E73" s="146"/>
      <c r="F73" s="146"/>
      <c r="G73" s="147"/>
      <c r="H73" s="45" t="s">
        <v>25</v>
      </c>
    </row>
    <row r="74" spans="1:254" s="14" customFormat="1" ht="7.5" customHeight="1" thickTop="1" thickBot="1">
      <c r="A74" s="9"/>
      <c r="B74" s="10"/>
      <c r="C74" s="10"/>
      <c r="D74" s="10"/>
      <c r="E74" s="11"/>
      <c r="F74" s="12"/>
      <c r="G74" s="10"/>
      <c r="H74" s="46"/>
    </row>
    <row r="75" spans="1:254" s="48" customFormat="1" ht="26.25" customHeight="1">
      <c r="A75" s="47" t="s">
        <v>31</v>
      </c>
      <c r="B75" s="14"/>
      <c r="C75" s="14"/>
      <c r="D75" s="143" t="s">
        <v>37</v>
      </c>
      <c r="E75" s="144"/>
      <c r="F75" s="144"/>
      <c r="G75" s="144"/>
      <c r="H75" s="145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</row>
    <row r="76" spans="1:254" s="48" customFormat="1" ht="57.75" customHeight="1" thickBot="1">
      <c r="A76" s="49" t="s">
        <v>30</v>
      </c>
      <c r="B76" s="50"/>
      <c r="C76" s="50"/>
      <c r="D76" s="140"/>
      <c r="E76" s="141"/>
      <c r="F76" s="141"/>
      <c r="G76" s="141"/>
      <c r="H76" s="142"/>
      <c r="I76" s="51"/>
      <c r="J76" s="51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</row>
    <row r="77" spans="1:254" s="14" customFormat="1" ht="14.25">
      <c r="A77" s="52"/>
      <c r="E77" s="53"/>
      <c r="F77" s="54"/>
      <c r="H77" s="55"/>
    </row>
    <row r="81" spans="1:8" ht="16.5" customHeight="1"/>
    <row r="82" spans="1:8" hidden="1">
      <c r="A82" s="4">
        <v>1</v>
      </c>
      <c r="B82" s="4">
        <v>2</v>
      </c>
      <c r="C82" s="4">
        <v>3</v>
      </c>
      <c r="D82" s="4">
        <v>4</v>
      </c>
      <c r="E82" s="22">
        <v>5</v>
      </c>
      <c r="F82" s="24">
        <v>6</v>
      </c>
      <c r="G82" s="34"/>
      <c r="H82" s="34"/>
    </row>
    <row r="83" spans="1:8" ht="51.75" hidden="1">
      <c r="A83" s="5" t="s">
        <v>1</v>
      </c>
      <c r="B83" s="21" t="s">
        <v>105</v>
      </c>
      <c r="C83" s="5" t="s">
        <v>106</v>
      </c>
      <c r="D83" s="5" t="s">
        <v>107</v>
      </c>
      <c r="E83" s="23" t="s">
        <v>4</v>
      </c>
      <c r="F83" s="25" t="s">
        <v>5</v>
      </c>
      <c r="H83" s="15"/>
    </row>
    <row r="84" spans="1:8" hidden="1">
      <c r="A84" s="4">
        <v>1130000</v>
      </c>
      <c r="B84" s="6" t="s">
        <v>6</v>
      </c>
      <c r="C84" s="4">
        <v>100</v>
      </c>
      <c r="D84" s="4">
        <v>1</v>
      </c>
      <c r="E84" s="22">
        <v>3</v>
      </c>
      <c r="F84" s="26" t="s">
        <v>48</v>
      </c>
      <c r="H84" s="15"/>
    </row>
    <row r="85" spans="1:8" hidden="1">
      <c r="A85" s="4">
        <v>1130001</v>
      </c>
      <c r="B85" s="6" t="s">
        <v>8</v>
      </c>
      <c r="C85" s="4">
        <v>100</v>
      </c>
      <c r="D85" s="4">
        <v>1</v>
      </c>
      <c r="E85" s="22">
        <v>1</v>
      </c>
      <c r="F85" s="26" t="s">
        <v>8</v>
      </c>
      <c r="H85" s="15"/>
    </row>
    <row r="86" spans="1:8" hidden="1">
      <c r="A86" s="4">
        <v>1130002</v>
      </c>
      <c r="B86" s="6" t="s">
        <v>39</v>
      </c>
      <c r="C86" s="4">
        <f>SUM(C89:C109)</f>
        <v>4650</v>
      </c>
      <c r="D86" s="4">
        <v>1</v>
      </c>
      <c r="E86" s="22">
        <v>1</v>
      </c>
      <c r="F86" s="26" t="s">
        <v>9</v>
      </c>
      <c r="H86" s="15"/>
    </row>
    <row r="87" spans="1:8" hidden="1">
      <c r="A87" s="4">
        <v>1130003</v>
      </c>
      <c r="B87" s="6" t="s">
        <v>10</v>
      </c>
      <c r="C87" s="4">
        <v>100</v>
      </c>
      <c r="D87" s="4">
        <v>1</v>
      </c>
      <c r="E87" s="22">
        <v>2</v>
      </c>
      <c r="F87" s="26" t="s">
        <v>10</v>
      </c>
      <c r="H87" s="15"/>
    </row>
    <row r="88" spans="1:8" hidden="1">
      <c r="A88" s="4">
        <v>1130004</v>
      </c>
      <c r="B88" s="6" t="s">
        <v>40</v>
      </c>
      <c r="C88" s="4">
        <v>375</v>
      </c>
      <c r="D88" s="4">
        <v>1</v>
      </c>
      <c r="E88" s="22">
        <v>2</v>
      </c>
      <c r="F88" s="26" t="s">
        <v>11</v>
      </c>
      <c r="H88" s="15"/>
    </row>
    <row r="89" spans="1:8" hidden="1">
      <c r="A89" s="4">
        <v>1130046</v>
      </c>
      <c r="B89" s="6" t="s">
        <v>12</v>
      </c>
      <c r="C89" s="4">
        <v>270</v>
      </c>
      <c r="D89" s="4">
        <v>1</v>
      </c>
      <c r="E89" s="22">
        <v>1</v>
      </c>
      <c r="F89" s="26" t="s">
        <v>13</v>
      </c>
      <c r="H89" s="15"/>
    </row>
    <row r="90" spans="1:8" hidden="1">
      <c r="A90" s="4">
        <v>1130056</v>
      </c>
      <c r="B90" s="6" t="s">
        <v>14</v>
      </c>
      <c r="C90" s="4">
        <v>575</v>
      </c>
      <c r="D90" s="4">
        <v>2</v>
      </c>
      <c r="E90" s="22">
        <v>1</v>
      </c>
      <c r="F90" s="26" t="s">
        <v>13</v>
      </c>
      <c r="H90" s="15"/>
    </row>
    <row r="91" spans="1:8" hidden="1">
      <c r="A91" s="4">
        <v>1130057</v>
      </c>
      <c r="B91" s="6" t="s">
        <v>61</v>
      </c>
      <c r="C91" s="4">
        <v>175</v>
      </c>
      <c r="D91" s="4">
        <v>1</v>
      </c>
      <c r="E91" s="22">
        <v>1</v>
      </c>
      <c r="F91" s="26" t="s">
        <v>13</v>
      </c>
      <c r="H91" s="15"/>
    </row>
    <row r="92" spans="1:8" hidden="1">
      <c r="A92" s="4">
        <v>1130080</v>
      </c>
      <c r="B92" s="6" t="s">
        <v>62</v>
      </c>
      <c r="C92" s="4">
        <v>340</v>
      </c>
      <c r="D92" s="4">
        <v>2</v>
      </c>
      <c r="E92" s="22">
        <v>1</v>
      </c>
      <c r="F92" s="26" t="s">
        <v>13</v>
      </c>
      <c r="H92" s="15"/>
    </row>
    <row r="93" spans="1:8" hidden="1">
      <c r="A93" s="4">
        <v>1130102</v>
      </c>
      <c r="B93" s="6" t="s">
        <v>52</v>
      </c>
      <c r="C93" s="4">
        <v>100</v>
      </c>
      <c r="D93" s="4">
        <v>1</v>
      </c>
      <c r="E93" s="22">
        <v>1</v>
      </c>
      <c r="F93" s="26" t="s">
        <v>13</v>
      </c>
      <c r="H93" s="15"/>
    </row>
    <row r="94" spans="1:8" hidden="1">
      <c r="A94" s="4">
        <v>1130104</v>
      </c>
      <c r="B94" s="6" t="s">
        <v>63</v>
      </c>
      <c r="C94" s="4">
        <v>1000</v>
      </c>
      <c r="D94" s="4">
        <v>4</v>
      </c>
      <c r="E94" s="22">
        <v>1</v>
      </c>
      <c r="F94" s="26" t="s">
        <v>13</v>
      </c>
      <c r="H94" s="15"/>
    </row>
    <row r="95" spans="1:8" hidden="1">
      <c r="A95" s="4">
        <v>1130107</v>
      </c>
      <c r="B95" s="6" t="s">
        <v>53</v>
      </c>
      <c r="C95" s="4">
        <v>230</v>
      </c>
      <c r="D95" s="4">
        <v>1</v>
      </c>
      <c r="E95" s="22">
        <v>2</v>
      </c>
      <c r="F95" s="26" t="s">
        <v>15</v>
      </c>
      <c r="H95" s="15"/>
    </row>
    <row r="96" spans="1:8" hidden="1">
      <c r="A96" s="4">
        <v>1130111</v>
      </c>
      <c r="B96" s="6" t="s">
        <v>16</v>
      </c>
      <c r="C96" s="4">
        <v>90</v>
      </c>
      <c r="D96" s="4">
        <v>1</v>
      </c>
      <c r="E96" s="22">
        <v>1</v>
      </c>
      <c r="F96" s="26" t="s">
        <v>13</v>
      </c>
      <c r="H96" s="15"/>
    </row>
    <row r="97" spans="1:8" hidden="1">
      <c r="A97" s="4">
        <v>1130119</v>
      </c>
      <c r="B97" s="6" t="s">
        <v>54</v>
      </c>
      <c r="C97" s="4">
        <v>355</v>
      </c>
      <c r="D97" s="4">
        <v>2</v>
      </c>
      <c r="E97" s="22">
        <v>1</v>
      </c>
      <c r="F97" s="26" t="s">
        <v>13</v>
      </c>
      <c r="H97" s="15"/>
    </row>
    <row r="98" spans="1:8" hidden="1">
      <c r="A98" s="4">
        <v>1130147</v>
      </c>
      <c r="B98" s="6" t="s">
        <v>55</v>
      </c>
      <c r="C98" s="4">
        <v>350</v>
      </c>
      <c r="D98" s="4">
        <v>2</v>
      </c>
      <c r="E98" s="22">
        <v>2</v>
      </c>
      <c r="F98" s="26" t="s">
        <v>15</v>
      </c>
      <c r="H98" s="15"/>
    </row>
    <row r="99" spans="1:8" hidden="1">
      <c r="A99" s="4">
        <v>1130158</v>
      </c>
      <c r="B99" s="6" t="s">
        <v>138</v>
      </c>
      <c r="C99" s="4">
        <v>350</v>
      </c>
      <c r="D99" s="4">
        <v>3</v>
      </c>
      <c r="E99" s="22">
        <v>2</v>
      </c>
      <c r="F99" s="26" t="s">
        <v>15</v>
      </c>
      <c r="H99" s="15"/>
    </row>
    <row r="100" spans="1:8" hidden="1">
      <c r="A100" s="4">
        <v>1130173</v>
      </c>
      <c r="B100" s="6" t="s">
        <v>56</v>
      </c>
      <c r="C100" s="4">
        <v>150</v>
      </c>
      <c r="D100" s="4">
        <v>2</v>
      </c>
      <c r="E100" s="22">
        <v>2</v>
      </c>
      <c r="F100" s="26" t="s">
        <v>15</v>
      </c>
      <c r="H100" s="15"/>
    </row>
    <row r="101" spans="1:8" hidden="1">
      <c r="A101" s="4">
        <v>2130004</v>
      </c>
      <c r="B101" s="6" t="s">
        <v>45</v>
      </c>
      <c r="C101" s="4">
        <v>35</v>
      </c>
      <c r="D101" s="4">
        <v>1</v>
      </c>
      <c r="E101" s="22">
        <v>2</v>
      </c>
      <c r="F101" s="26" t="s">
        <v>15</v>
      </c>
      <c r="H101" s="15"/>
    </row>
    <row r="102" spans="1:8" hidden="1">
      <c r="A102" s="4">
        <v>2130008</v>
      </c>
      <c r="B102" s="6" t="s">
        <v>46</v>
      </c>
      <c r="C102" s="4">
        <v>80</v>
      </c>
      <c r="D102" s="4">
        <v>1</v>
      </c>
      <c r="E102" s="22">
        <v>1</v>
      </c>
      <c r="F102" s="26" t="s">
        <v>13</v>
      </c>
      <c r="H102" s="15"/>
    </row>
    <row r="103" spans="1:8" hidden="1">
      <c r="A103" s="4">
        <v>2130009</v>
      </c>
      <c r="B103" s="6" t="s">
        <v>57</v>
      </c>
      <c r="C103" s="4">
        <v>50</v>
      </c>
      <c r="D103" s="4">
        <v>1</v>
      </c>
      <c r="E103" s="22">
        <v>2</v>
      </c>
      <c r="F103" s="26" t="s">
        <v>15</v>
      </c>
      <c r="H103" s="15"/>
    </row>
    <row r="104" spans="1:8" hidden="1">
      <c r="A104" s="4">
        <v>2130010</v>
      </c>
      <c r="B104" s="6" t="s">
        <v>47</v>
      </c>
      <c r="C104" s="4">
        <v>60</v>
      </c>
      <c r="D104" s="4">
        <v>1</v>
      </c>
      <c r="E104" s="22">
        <v>2</v>
      </c>
      <c r="F104" s="26" t="s">
        <v>15</v>
      </c>
      <c r="H104" s="15"/>
    </row>
    <row r="105" spans="1:8" hidden="1">
      <c r="A105" s="4">
        <v>3130004</v>
      </c>
      <c r="B105" s="6" t="s">
        <v>17</v>
      </c>
      <c r="C105" s="4">
        <v>100</v>
      </c>
      <c r="D105" s="4">
        <v>1</v>
      </c>
      <c r="E105" s="22">
        <v>1</v>
      </c>
      <c r="F105" s="26" t="s">
        <v>13</v>
      </c>
      <c r="H105" s="15"/>
    </row>
    <row r="106" spans="1:8" hidden="1">
      <c r="A106" s="4">
        <v>3130009</v>
      </c>
      <c r="B106" s="6" t="s">
        <v>58</v>
      </c>
      <c r="C106" s="4">
        <v>80</v>
      </c>
      <c r="D106" s="4">
        <v>1</v>
      </c>
      <c r="E106" s="22">
        <v>1</v>
      </c>
      <c r="F106" s="26" t="s">
        <v>13</v>
      </c>
      <c r="H106" s="15"/>
    </row>
    <row r="107" spans="1:8" hidden="1">
      <c r="A107" s="4">
        <v>3130013</v>
      </c>
      <c r="B107" s="6" t="s">
        <v>59</v>
      </c>
      <c r="C107" s="4">
        <v>100</v>
      </c>
      <c r="D107" s="4">
        <v>1</v>
      </c>
      <c r="E107" s="22">
        <v>1</v>
      </c>
      <c r="F107" s="26" t="s">
        <v>13</v>
      </c>
      <c r="H107" s="15"/>
    </row>
    <row r="108" spans="1:8" hidden="1">
      <c r="A108" s="4">
        <v>3130018</v>
      </c>
      <c r="B108" s="6" t="s">
        <v>60</v>
      </c>
      <c r="C108" s="4">
        <v>80</v>
      </c>
      <c r="D108" s="4">
        <v>1</v>
      </c>
      <c r="E108" s="22">
        <v>1</v>
      </c>
      <c r="F108" s="26" t="s">
        <v>13</v>
      </c>
      <c r="H108" s="15"/>
    </row>
    <row r="109" spans="1:8" hidden="1">
      <c r="A109" s="4">
        <v>3130023</v>
      </c>
      <c r="B109" s="6" t="s">
        <v>49</v>
      </c>
      <c r="C109" s="4">
        <v>80</v>
      </c>
      <c r="D109" s="4">
        <v>1</v>
      </c>
      <c r="E109" s="22">
        <v>1</v>
      </c>
      <c r="F109" s="26" t="s">
        <v>13</v>
      </c>
      <c r="H109" s="15"/>
    </row>
    <row r="110" spans="1:8" hidden="1">
      <c r="A110" s="7"/>
      <c r="B110" s="7"/>
      <c r="C110" s="7"/>
      <c r="D110" s="7"/>
      <c r="E110" s="7"/>
      <c r="F110" s="7"/>
      <c r="G110" s="7"/>
    </row>
    <row r="111" spans="1:8" hidden="1">
      <c r="A111" s="7"/>
      <c r="B111" s="7"/>
      <c r="C111" s="7"/>
      <c r="D111" s="7"/>
      <c r="E111" s="35"/>
      <c r="F111" s="7"/>
    </row>
  </sheetData>
  <sheetProtection password="DD5F" sheet="1" objects="1" scenarios="1" selectLockedCells="1"/>
  <mergeCells count="23">
    <mergeCell ref="D76:H76"/>
    <mergeCell ref="D75:H75"/>
    <mergeCell ref="B73:G73"/>
    <mergeCell ref="B14:C14"/>
    <mergeCell ref="D9:H9"/>
    <mergeCell ref="B12:C12"/>
    <mergeCell ref="A72:G72"/>
    <mergeCell ref="D11:H11"/>
    <mergeCell ref="D14:H14"/>
    <mergeCell ref="G16:H16"/>
    <mergeCell ref="A6:H6"/>
    <mergeCell ref="A15:H15"/>
    <mergeCell ref="B13:C13"/>
    <mergeCell ref="B11:C11"/>
    <mergeCell ref="A16:B16"/>
    <mergeCell ref="A7:H7"/>
    <mergeCell ref="A8:H8"/>
    <mergeCell ref="D16:F16"/>
    <mergeCell ref="A1:H1"/>
    <mergeCell ref="A2:H2"/>
    <mergeCell ref="A3:H3"/>
    <mergeCell ref="A4:H4"/>
    <mergeCell ref="A5:H5"/>
  </mergeCells>
  <conditionalFormatting sqref="H18:H69">
    <cfRule type="cellIs" dxfId="0" priority="40" stopIfTrue="1" operator="greaterThan">
      <formula>(F18*E18)</formula>
    </cfRule>
  </conditionalFormatting>
  <dataValidations count="3">
    <dataValidation type="whole" operator="lessThanOrEqual" allowBlank="1" showInputMessage="1" showErrorMessage="1" sqref="G64:G66 G53:G54">
      <formula1>5</formula1>
    </dataValidation>
    <dataValidation type="date" operator="greaterThanOrEqual" showInputMessage="1" showErrorMessage="1" errorTitle="Le jour que vous souhaitez venir" error="Le format demandé est : jj/mm/aaaa&#10;&#10;Le bon de commande doit nous parvenir au minimum 2 jours avant la distribution.&#10;En conséquence, vous ne pouvez pas saisir la date de demain !" sqref="D14:H14">
      <formula1>TODAY()+3</formula1>
    </dataValidation>
    <dataValidation allowBlank="1" showErrorMessage="1" promptTitle="Nom de l'association" prompt="Veuillez saisir le nom de votre association" sqref="D12:D13 D10">
      <formula1>0</formula1>
      <formula2>0</formula2>
    </dataValidation>
  </dataValidations>
  <pageMargins left="0.43307086614173229" right="0.35433070866141736" top="0.31496062992125984" bottom="0.47244094488188981" header="0.19685039370078741" footer="0.31496062992125984"/>
  <pageSetup paperSize="9" scale="75" fitToHeight="3" orientation="portrait" horizontalDpi="4294967293" r:id="rId1"/>
  <headerFooter>
    <oddFooter>&amp;CBDC ST ANDIOL&amp;RPage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"/>
  <sheetViews>
    <sheetView workbookViewId="0">
      <selection activeCell="B2" sqref="B2:I9"/>
    </sheetView>
  </sheetViews>
  <sheetFormatPr baseColWidth="10" defaultRowHeight="15"/>
  <cols>
    <col min="1" max="1" width="2.28515625" customWidth="1"/>
    <col min="2" max="9" width="19.28515625" customWidth="1"/>
  </cols>
  <sheetData>
    <row r="1" spans="2:9" ht="15.75" thickBot="1"/>
    <row r="2" spans="2:9">
      <c r="B2" s="71" t="s">
        <v>28</v>
      </c>
      <c r="C2" s="72"/>
      <c r="D2" s="72"/>
      <c r="E2" s="72"/>
      <c r="F2" s="72"/>
      <c r="G2" s="72"/>
      <c r="H2" s="72"/>
      <c r="I2" s="73"/>
    </row>
    <row r="3" spans="2:9">
      <c r="B3" s="74" t="s">
        <v>26</v>
      </c>
      <c r="C3" s="75"/>
      <c r="D3" s="75"/>
      <c r="E3" s="75"/>
      <c r="F3" s="75"/>
      <c r="G3" s="75"/>
      <c r="H3" s="75"/>
      <c r="I3" s="76"/>
    </row>
    <row r="4" spans="2:9">
      <c r="B4" s="74" t="s">
        <v>27</v>
      </c>
      <c r="C4" s="75"/>
      <c r="D4" s="75"/>
      <c r="E4" s="75"/>
      <c r="F4" s="75"/>
      <c r="G4" s="75"/>
      <c r="H4" s="75"/>
      <c r="I4" s="76"/>
    </row>
    <row r="5" spans="2:9">
      <c r="B5" s="77" t="s">
        <v>29</v>
      </c>
      <c r="C5" s="78"/>
      <c r="D5" s="78"/>
      <c r="E5" s="78"/>
      <c r="F5" s="78"/>
      <c r="G5" s="78"/>
      <c r="H5" s="78"/>
      <c r="I5" s="79"/>
    </row>
    <row r="6" spans="2:9" ht="23.25">
      <c r="B6" s="80" t="s">
        <v>33</v>
      </c>
      <c r="C6" s="81"/>
      <c r="D6" s="81"/>
      <c r="E6" s="81"/>
      <c r="F6" s="81"/>
      <c r="G6" s="81"/>
      <c r="H6" s="81"/>
      <c r="I6" s="82"/>
    </row>
    <row r="7" spans="2:9" ht="18">
      <c r="B7" s="83" t="s">
        <v>22</v>
      </c>
      <c r="C7" s="84"/>
      <c r="D7" s="84"/>
      <c r="E7" s="84"/>
      <c r="F7" s="84"/>
      <c r="G7" s="84"/>
      <c r="H7" s="84"/>
      <c r="I7" s="85"/>
    </row>
    <row r="8" spans="2:9" ht="25.5">
      <c r="B8" s="86" t="s">
        <v>32</v>
      </c>
      <c r="C8" s="87"/>
      <c r="D8" s="87"/>
      <c r="E8" s="87"/>
      <c r="F8" s="87"/>
      <c r="G8" s="87"/>
      <c r="H8" s="87"/>
      <c r="I8" s="88"/>
    </row>
    <row r="9" spans="2:9" ht="18.75" thickBot="1">
      <c r="B9" s="89" t="s">
        <v>23</v>
      </c>
      <c r="C9" s="90"/>
      <c r="D9" s="90"/>
      <c r="E9" s="90"/>
      <c r="F9" s="90"/>
      <c r="G9" s="90"/>
      <c r="H9" s="90"/>
      <c r="I9" s="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BDC</vt:lpstr>
      <vt:lpstr>Info</vt:lpstr>
      <vt:lpstr>base</vt:lpstr>
      <vt:lpstr>base1</vt:lpstr>
      <vt:lpstr>BDC!Impression_des_titres</vt:lpstr>
      <vt:lpstr>BDC!Zone_d_impression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BA13</dc:creator>
  <cp:lastModifiedBy>conta</cp:lastModifiedBy>
  <cp:lastPrinted>2021-02-16T09:43:49Z</cp:lastPrinted>
  <dcterms:created xsi:type="dcterms:W3CDTF">2015-10-06T05:37:05Z</dcterms:created>
  <dcterms:modified xsi:type="dcterms:W3CDTF">2021-04-08T06:29:38Z</dcterms:modified>
</cp:coreProperties>
</file>