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00" windowHeight="8190" activeTab="0"/>
  </bookViews>
  <sheets>
    <sheet name="BDC" sheetId="1" r:id="rId1"/>
    <sheet name="Info" sheetId="2" r:id="rId2"/>
  </sheets>
  <definedNames>
    <definedName name="base">'BDC'!$A$63:$G$92</definedName>
    <definedName name="base1">'BDC'!$A$63:$G$92</definedName>
    <definedName name="_xlnm.Print_Titles" localSheetId="0">'BDC'!$10:$17</definedName>
    <definedName name="_xlnm.Print_Area" localSheetId="0">'BDC'!$A$9:$H$57</definedName>
  </definedNames>
  <calcPr fullCalcOnLoad="1"/>
</workbook>
</file>

<file path=xl/sharedStrings.xml><?xml version="1.0" encoding="utf-8"?>
<sst xmlns="http://schemas.openxmlformats.org/spreadsheetml/2006/main" count="195" uniqueCount="135">
  <si>
    <t>Màj</t>
  </si>
  <si>
    <t>N° VIF</t>
  </si>
  <si>
    <t>Nombre d'unités de distribution</t>
  </si>
  <si>
    <t>Nombre de passages par mois</t>
  </si>
  <si>
    <t>Date de distribution</t>
  </si>
  <si>
    <t>NOM</t>
  </si>
  <si>
    <t>Nouveau Nb de personnes (UD)</t>
  </si>
  <si>
    <t>Nombre de passage</t>
  </si>
  <si>
    <t>Cat</t>
  </si>
  <si>
    <t>TXT</t>
  </si>
  <si>
    <t>Test 0</t>
  </si>
  <si>
    <t>Test ni AP ni ES</t>
  </si>
  <si>
    <t>Test AP</t>
  </si>
  <si>
    <t>Test AP tout complet</t>
  </si>
  <si>
    <t>Test ES</t>
  </si>
  <si>
    <t>Test ES tout complet</t>
  </si>
  <si>
    <t>ESAIE 35</t>
  </si>
  <si>
    <t>Association homologuée aide publique</t>
  </si>
  <si>
    <t>ISTRES SOLIDARITE</t>
  </si>
  <si>
    <t>Épicerie sociale</t>
  </si>
  <si>
    <t>ETAPE</t>
  </si>
  <si>
    <t>CRF ARLES</t>
  </si>
  <si>
    <t>PROPOSITION</t>
  </si>
  <si>
    <t>COMMANDE</t>
  </si>
  <si>
    <t xml:space="preserve">ARTICLE </t>
  </si>
  <si>
    <t>DESIGNATION</t>
  </si>
  <si>
    <t>Certains articles indus ou collecte, frais ou surgelés, peuvent être à DDM dépassée.</t>
  </si>
  <si>
    <t>Ces produits ont fait l'objet d'une dégustation et ont été déclarés bon pour la consommation.</t>
  </si>
  <si>
    <t>Si vous emportez des palettes, il faut compter 25kg/palette en plus.</t>
  </si>
  <si>
    <t>Poids brut en kg</t>
  </si>
  <si>
    <t>En tant qu'association homologuée aide publique, vous n'avez pas accès aux produits estampillés ES.</t>
  </si>
  <si>
    <t>En tant qu'épicerie sociale, vous n'avez pas accès aux produits estampillés AP.</t>
  </si>
  <si>
    <t>Il n'y a qu'un seul bon de commande pour toutes formes d'associations.</t>
  </si>
  <si>
    <t>C'est à la saisie de votre numéro VIF que les propositions correspondantes à votre association sont activées.</t>
  </si>
  <si>
    <r>
      <rPr>
        <sz val="18"/>
        <color indexed="10"/>
        <rFont val="Arial"/>
        <family val="2"/>
      </rPr>
      <t>DDM</t>
    </r>
    <r>
      <rPr>
        <sz val="18"/>
        <color indexed="30"/>
        <rFont val="Arial"/>
        <family val="2"/>
      </rPr>
      <t xml:space="preserve"> = </t>
    </r>
    <r>
      <rPr>
        <sz val="18"/>
        <color indexed="10"/>
        <rFont val="Arial"/>
        <family val="2"/>
      </rPr>
      <t>D</t>
    </r>
    <r>
      <rPr>
        <sz val="18"/>
        <color indexed="30"/>
        <rFont val="Arial"/>
        <family val="2"/>
      </rPr>
      <t xml:space="preserve">ate de </t>
    </r>
    <r>
      <rPr>
        <sz val="18"/>
        <color indexed="10"/>
        <rFont val="Arial"/>
        <family val="2"/>
      </rPr>
      <t>D</t>
    </r>
    <r>
      <rPr>
        <sz val="18"/>
        <color indexed="30"/>
        <rFont val="Arial"/>
        <family val="2"/>
      </rPr>
      <t xml:space="preserve">urabilité </t>
    </r>
    <r>
      <rPr>
        <sz val="18"/>
        <color indexed="10"/>
        <rFont val="Arial"/>
        <family val="2"/>
      </rPr>
      <t>M</t>
    </r>
    <r>
      <rPr>
        <sz val="18"/>
        <color indexed="30"/>
        <rFont val="Arial"/>
        <family val="2"/>
      </rPr>
      <t>inimale</t>
    </r>
  </si>
  <si>
    <t>Si précisé</t>
  </si>
  <si>
    <r>
      <rPr>
        <sz val="20"/>
        <color indexed="10"/>
        <rFont val="Arial"/>
        <family val="2"/>
      </rPr>
      <t>DDM</t>
    </r>
    <r>
      <rPr>
        <sz val="20"/>
        <color indexed="30"/>
        <rFont val="Arial"/>
        <family val="2"/>
      </rPr>
      <t xml:space="preserve"> = </t>
    </r>
    <r>
      <rPr>
        <sz val="20"/>
        <color indexed="10"/>
        <rFont val="Arial"/>
        <family val="2"/>
      </rPr>
      <t>D</t>
    </r>
    <r>
      <rPr>
        <sz val="20"/>
        <color indexed="30"/>
        <rFont val="Arial"/>
        <family val="2"/>
      </rPr>
      <t xml:space="preserve">ate de </t>
    </r>
    <r>
      <rPr>
        <sz val="20"/>
        <color indexed="10"/>
        <rFont val="Arial"/>
        <family val="2"/>
      </rPr>
      <t>D</t>
    </r>
    <r>
      <rPr>
        <sz val="20"/>
        <color indexed="30"/>
        <rFont val="Arial"/>
        <family val="2"/>
      </rPr>
      <t xml:space="preserve">urabilité </t>
    </r>
    <r>
      <rPr>
        <sz val="20"/>
        <color indexed="10"/>
        <rFont val="Arial"/>
        <family val="2"/>
      </rPr>
      <t>M</t>
    </r>
    <r>
      <rPr>
        <sz val="20"/>
        <color indexed="30"/>
        <rFont val="Arial"/>
        <family val="2"/>
      </rPr>
      <t>inimale</t>
    </r>
  </si>
  <si>
    <r>
      <rPr>
        <b/>
        <sz val="18"/>
        <color indexed="30"/>
        <rFont val="Arial"/>
        <family val="2"/>
      </rPr>
      <t xml:space="preserve">S'il n'y a pas de proposition = </t>
    </r>
    <r>
      <rPr>
        <b/>
        <sz val="18"/>
        <color indexed="10"/>
        <rFont val="Arial"/>
        <family val="2"/>
      </rPr>
      <t>vous n'avez pas droit à ce produit.</t>
    </r>
  </si>
  <si>
    <t>POIDS TOTAL A TRANSPORTER EN KG BRUT (Estimation)</t>
  </si>
  <si>
    <t>Association</t>
  </si>
  <si>
    <r>
      <t xml:space="preserve">Banque Alimentaire
</t>
    </r>
    <r>
      <rPr>
        <b/>
        <sz val="16"/>
        <color indexed="52"/>
        <rFont val="Arial"/>
        <family val="2"/>
      </rPr>
      <t>des Bouches-du-Rhône
ANTENNE DE SAINT-ANDIOL</t>
    </r>
  </si>
  <si>
    <t>Signature du responsable de l'association 
(si ce bon est un bon de livraison de secours)</t>
  </si>
  <si>
    <r>
      <t xml:space="preserve">Bon de livraison
de secours
</t>
    </r>
    <r>
      <rPr>
        <b/>
        <sz val="12"/>
        <color indexed="9"/>
        <rFont val="Arial"/>
        <family val="2"/>
      </rPr>
      <t>(en cas de problème de connexion à Vif)</t>
    </r>
  </si>
  <si>
    <t>Test AP tout</t>
  </si>
  <si>
    <t>Test ES tout</t>
  </si>
  <si>
    <t>Poids brut
par colis</t>
  </si>
  <si>
    <t>Poids à 
transporter</t>
  </si>
  <si>
    <t>Nb. max de colis pour votre asso</t>
  </si>
  <si>
    <t>Colis pour 100 UD</t>
  </si>
  <si>
    <t>Associations homologuées Aide publique</t>
  </si>
  <si>
    <t>Epiceries sociales</t>
  </si>
  <si>
    <t>Spécial</t>
  </si>
  <si>
    <t>CCAS ROGNES</t>
  </si>
  <si>
    <t>CCAS ST ANDIOL</t>
  </si>
  <si>
    <t>1110163</t>
  </si>
  <si>
    <t>Toutes associations</t>
  </si>
  <si>
    <t>4210073</t>
  </si>
  <si>
    <t>4510173</t>
  </si>
  <si>
    <t>4910073</t>
  </si>
  <si>
    <t>CCAS ST CANNAT</t>
  </si>
  <si>
    <t>Obs</t>
  </si>
  <si>
    <t>Test ni ni</t>
  </si>
  <si>
    <t>CRF SENAS</t>
  </si>
  <si>
    <t>Surgelés, Fruits et Légumes et divers - selon arrivage (traité sur place)</t>
  </si>
  <si>
    <t>4510073</t>
  </si>
  <si>
    <t>4510489</t>
  </si>
  <si>
    <t>1110189</t>
  </si>
  <si>
    <t>En tant qu'épicerie sociale, vous n'avez pas accès aux produits estampillés AP ou UE.</t>
  </si>
  <si>
    <t>0810089</t>
  </si>
  <si>
    <t>EPA</t>
  </si>
  <si>
    <t>AMA</t>
  </si>
  <si>
    <t>EST</t>
  </si>
  <si>
    <t>PELERINS</t>
  </si>
  <si>
    <t>PSNA Chato</t>
  </si>
  <si>
    <t>PSNA BBT</t>
  </si>
  <si>
    <t>CCAS LA FARE</t>
  </si>
  <si>
    <t>CRF PORT ST L</t>
  </si>
  <si>
    <t>CRF ISTRES</t>
  </si>
  <si>
    <t>CRF CHATO</t>
  </si>
  <si>
    <t>ACC - La Roque</t>
  </si>
  <si>
    <t>PSPO</t>
  </si>
  <si>
    <t>AGIR</t>
  </si>
  <si>
    <t>1110289</t>
  </si>
  <si>
    <t>4510183</t>
  </si>
  <si>
    <t>1710083</t>
  </si>
  <si>
    <t>1210041</t>
  </si>
  <si>
    <t>Quantité souhaitée</t>
  </si>
  <si>
    <t>CREME DESSERT CHOCO UE18
1 col = 12 x 510g</t>
  </si>
  <si>
    <t>RIZ ETUVE UE18
1 col = 12 x 500g</t>
  </si>
  <si>
    <t>FLAGEOLETS AP18
1 col = 12 x 400g</t>
  </si>
  <si>
    <t>ES</t>
  </si>
  <si>
    <t>FEAD/ES</t>
  </si>
  <si>
    <t>FEAD</t>
  </si>
  <si>
    <t>RAVIOLI ES17
1 col = 12 boites 4/4</t>
  </si>
  <si>
    <t>HARICOTS VERTS ES17
1 col = 12 boites 4/4</t>
  </si>
  <si>
    <t>PATES TORTI ES16
1 col = 24 x 500g</t>
  </si>
  <si>
    <t>LENTILLES CUISINES ES17
1 col = 12 x 400g</t>
  </si>
  <si>
    <t>RATATOUILLE ES18
1 col = 12x375g</t>
  </si>
  <si>
    <t>THON AU NATUREL ES17
1 col = 48 x 130g</t>
  </si>
  <si>
    <t>1110001</t>
  </si>
  <si>
    <t>Pâtes variées</t>
  </si>
  <si>
    <t>au colis</t>
  </si>
  <si>
    <t>HUILE TOURNESOL ES18
1 col = 9L</t>
  </si>
  <si>
    <t>COQUILLETTES UE18 COL 20X500g</t>
  </si>
  <si>
    <t>2810011</t>
  </si>
  <si>
    <t>0410011</t>
  </si>
  <si>
    <t>1210001</t>
  </si>
  <si>
    <t>Fruits secs divers</t>
  </si>
  <si>
    <t>1410081</t>
  </si>
  <si>
    <t>Sel fin
1 col = 12 x 500gr</t>
  </si>
  <si>
    <t>Bicarbonate de sodium
1 col = 12 x 800gr</t>
  </si>
  <si>
    <t>2010083</t>
  </si>
  <si>
    <t>CONFITURE FRAISES ES18
1 col = 12 x 400g</t>
  </si>
  <si>
    <t>0310031</t>
  </si>
  <si>
    <t>4510001</t>
  </si>
  <si>
    <t>Céréales petit déjeuner</t>
  </si>
  <si>
    <t>0910089</t>
  </si>
  <si>
    <r>
      <t xml:space="preserve">Limonade Bonbon anglais
1 col = 6 x 1,5 litres </t>
    </r>
    <r>
      <rPr>
        <b/>
        <sz val="11"/>
        <rFont val="Arial"/>
        <family val="2"/>
      </rPr>
      <t>DDM = 22/08/2019</t>
    </r>
  </si>
  <si>
    <r>
      <t xml:space="preserve">Courgettes au mascarpone bocal verre
col = 6 x 520g  </t>
    </r>
    <r>
      <rPr>
        <b/>
        <sz val="11"/>
        <rFont val="Arial"/>
        <family val="2"/>
      </rPr>
      <t>DDM 12/04/2021</t>
    </r>
  </si>
  <si>
    <r>
      <t xml:space="preserve">Céréales Porridge aux fraises &amp; Chia 6x350g
</t>
    </r>
    <r>
      <rPr>
        <b/>
        <sz val="11"/>
        <rFont val="Arial"/>
        <family val="2"/>
      </rPr>
      <t>DDM 08/05/2019</t>
    </r>
  </si>
  <si>
    <r>
      <t>Jus Superfruit Baobab
1 col = 12 x 33cl</t>
    </r>
    <r>
      <rPr>
        <b/>
        <sz val="11"/>
        <rFont val="Arial"/>
        <family val="2"/>
      </rPr>
      <t xml:space="preserve">  DDM 25/01/2020</t>
    </r>
  </si>
  <si>
    <r>
      <t xml:space="preserve">Garniture pour taboulé bocaux 760g
</t>
    </r>
    <r>
      <rPr>
        <b/>
        <sz val="11"/>
        <rFont val="Arial"/>
        <family val="2"/>
      </rPr>
      <t>DDM 04/07/2021</t>
    </r>
  </si>
  <si>
    <r>
      <t xml:space="preserve">Herbes pour salade boite métallique
1 col = 6 x 15g net </t>
    </r>
    <r>
      <rPr>
        <b/>
        <sz val="11"/>
        <rFont val="Arial"/>
        <family val="2"/>
      </rPr>
      <t>DDM 31/07/2021</t>
    </r>
    <r>
      <rPr>
        <sz val="11"/>
        <rFont val="Arial"/>
        <family val="2"/>
      </rPr>
      <t xml:space="preserve"> </t>
    </r>
  </si>
  <si>
    <t>4910199</t>
  </si>
  <si>
    <t>SARDINES A L'HUILE UE19
1 col = 30 x 125g</t>
  </si>
  <si>
    <t>0410199</t>
  </si>
  <si>
    <t>CEREALES PT DEJ UE19
1 col = 12 x 375g</t>
  </si>
  <si>
    <t>1110399</t>
  </si>
  <si>
    <t>GRAIN DE COUSCOUS UE19 
1 col =  18 X 500g</t>
  </si>
  <si>
    <t>4510099</t>
  </si>
  <si>
    <t>HARICOTS VERTS UE19
1 col = 12 x 800g</t>
  </si>
  <si>
    <r>
      <t xml:space="preserve">LAIT UHT 1/2 ECREME UE18
1 col = 6 x 1L     </t>
    </r>
    <r>
      <rPr>
        <b/>
        <sz val="11"/>
        <rFont val="Arial"/>
        <family val="2"/>
      </rPr>
      <t>DDM : 06/09/2019</t>
    </r>
  </si>
  <si>
    <t>6010020</t>
  </si>
  <si>
    <r>
      <t xml:space="preserve">JUVAMINE Complément alimentaire
1 col = 6 x 200g </t>
    </r>
    <r>
      <rPr>
        <b/>
        <sz val="11"/>
        <rFont val="Arial"/>
        <family val="2"/>
      </rPr>
      <t>DDM 12/03/2020</t>
    </r>
  </si>
  <si>
    <r>
      <t xml:space="preserve">Purée de poivre vert
1 col = 24 x 100gr net </t>
    </r>
    <r>
      <rPr>
        <b/>
        <sz val="11"/>
        <rFont val="Arial"/>
        <family val="2"/>
      </rPr>
      <t>DDM = 11/2019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</si>
</sst>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OLIS DE &quot;0.0&quot; KG&quot;"/>
    <numFmt numFmtId="165" formatCode="_-* #,##0.000\ _€_-;\-* #,##0.000\ _€_-;_-* \-???\ _€_-;_-@_-"/>
    <numFmt numFmtId="166" formatCode="dd/mm/yy;@"/>
    <numFmt numFmtId="167" formatCode="0.000&quot; kg&quot;"/>
    <numFmt numFmtId="168" formatCode="0.000&quot; KG&quot;"/>
    <numFmt numFmtId="169" formatCode="_-* #,##0.00&quot; €&quot;_-;\-* #,##0.00&quot; €&quot;_-;_-* \-??&quot; €&quot;_-;_-@_-"/>
    <numFmt numFmtId="170" formatCode="0.0,&quot; kg&quot;"/>
    <numFmt numFmtId="171" formatCode="0.0&quot; kg&quot;"/>
    <numFmt numFmtId="172" formatCode="_-* #,##0.000\ _€_-;\-* #,##0.000\ _€_-;_-* &quot;-&quot;???\ _€_-;_-@_-"/>
    <numFmt numFmtId="173" formatCode="[$-40C]dddd\ 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52"/>
      <name val="Arial"/>
      <family val="2"/>
    </font>
    <font>
      <b/>
      <sz val="16"/>
      <color indexed="5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30"/>
      <name val="Arial"/>
      <family val="2"/>
    </font>
    <font>
      <sz val="20"/>
      <color indexed="30"/>
      <name val="Arial"/>
      <family val="2"/>
    </font>
    <font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30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36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color indexed="60"/>
      <name val="Arial"/>
      <family val="2"/>
    </font>
    <font>
      <sz val="20"/>
      <color indexed="18"/>
      <name val="Arial"/>
      <family val="2"/>
    </font>
    <font>
      <b/>
      <sz val="22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rgb="FF0070C0"/>
      <name val="Arial"/>
      <family val="2"/>
    </font>
    <font>
      <sz val="22"/>
      <color rgb="FFC00000"/>
      <name val="Arial"/>
      <family val="2"/>
    </font>
    <font>
      <sz val="20"/>
      <color theme="3" tint="-0.24997000396251678"/>
      <name val="Arial"/>
      <family val="2"/>
    </font>
    <font>
      <b/>
      <sz val="2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 style="thick">
        <color indexed="8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2" fillId="0" borderId="0">
      <alignment/>
      <protection/>
    </xf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2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3" borderId="9" applyNumberFormat="0" applyAlignment="0" applyProtection="0"/>
  </cellStyleXfs>
  <cellXfs count="145"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44" applyFont="1" applyBorder="1" applyAlignment="1" applyProtection="1">
      <alignment horizontal="right" vertical="center"/>
      <protection/>
    </xf>
    <xf numFmtId="0" fontId="8" fillId="0" borderId="0" xfId="44" applyFont="1" applyBorder="1" applyAlignment="1" applyProtection="1">
      <alignment horizontal="left" vertical="center"/>
      <protection/>
    </xf>
    <xf numFmtId="0" fontId="2" fillId="0" borderId="10" xfId="44" applyBorder="1" applyAlignment="1" applyProtection="1">
      <alignment horizontal="center"/>
      <protection/>
    </xf>
    <xf numFmtId="0" fontId="2" fillId="0" borderId="11" xfId="44" applyFont="1" applyBorder="1" applyAlignment="1" applyProtection="1">
      <alignment horizontal="center" wrapText="1"/>
      <protection/>
    </xf>
    <xf numFmtId="0" fontId="2" fillId="0" borderId="10" xfId="44" applyFont="1" applyBorder="1" applyProtection="1">
      <alignment/>
      <protection/>
    </xf>
    <xf numFmtId="0" fontId="2" fillId="0" borderId="0" xfId="44" applyProtection="1">
      <alignment/>
      <protection/>
    </xf>
    <xf numFmtId="0" fontId="4" fillId="0" borderId="10" xfId="44" applyFont="1" applyFill="1" applyBorder="1" applyAlignment="1" applyProtection="1">
      <alignment horizontal="center" vertical="center"/>
      <protection locked="0"/>
    </xf>
    <xf numFmtId="49" fontId="3" fillId="0" borderId="0" xfId="44" applyNumberFormat="1" applyFont="1" applyAlignment="1" applyProtection="1">
      <alignment vertical="center"/>
      <protection/>
    </xf>
    <xf numFmtId="0" fontId="3" fillId="0" borderId="0" xfId="44" applyFont="1" applyAlignment="1" applyProtection="1">
      <alignment vertical="center"/>
      <protection/>
    </xf>
    <xf numFmtId="164" fontId="3" fillId="0" borderId="0" xfId="44" applyNumberFormat="1" applyFont="1" applyAlignment="1" applyProtection="1">
      <alignment horizontal="right" vertical="center"/>
      <protection/>
    </xf>
    <xf numFmtId="164" fontId="3" fillId="0" borderId="0" xfId="44" applyNumberFormat="1" applyFont="1" applyAlignment="1" applyProtection="1">
      <alignment horizontal="center" vertical="center"/>
      <protection/>
    </xf>
    <xf numFmtId="165" fontId="3" fillId="0" borderId="0" xfId="44" applyNumberFormat="1" applyFont="1" applyAlignment="1" applyProtection="1">
      <alignment horizontal="right" vertical="center"/>
      <protection/>
    </xf>
    <xf numFmtId="0" fontId="3" fillId="0" borderId="0" xfId="44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3" fillId="0" borderId="10" xfId="44" applyNumberFormat="1" applyFont="1" applyFill="1" applyBorder="1" applyAlignment="1" applyProtection="1">
      <alignment horizontal="center" vertical="center"/>
      <protection/>
    </xf>
    <xf numFmtId="0" fontId="4" fillId="0" borderId="10" xfId="44" applyFont="1" applyFill="1" applyBorder="1" applyAlignment="1" applyProtection="1">
      <alignment horizontal="center" vertical="center"/>
      <protection/>
    </xf>
    <xf numFmtId="49" fontId="4" fillId="34" borderId="12" xfId="44" applyNumberFormat="1" applyFont="1" applyFill="1" applyBorder="1" applyAlignment="1" applyProtection="1">
      <alignment vertical="center"/>
      <protection/>
    </xf>
    <xf numFmtId="49" fontId="4" fillId="34" borderId="13" xfId="44" applyNumberFormat="1" applyFont="1" applyFill="1" applyBorder="1" applyAlignment="1" applyProtection="1">
      <alignment vertical="center"/>
      <protection/>
    </xf>
    <xf numFmtId="49" fontId="10" fillId="34" borderId="13" xfId="44" applyNumberFormat="1" applyFont="1" applyFill="1" applyBorder="1" applyAlignment="1" applyProtection="1">
      <alignment vertical="center"/>
      <protection/>
    </xf>
    <xf numFmtId="0" fontId="3" fillId="0" borderId="10" xfId="44" applyFont="1" applyFill="1" applyBorder="1" applyAlignment="1" applyProtection="1">
      <alignment vertical="center" wrapText="1"/>
      <protection/>
    </xf>
    <xf numFmtId="0" fontId="2" fillId="0" borderId="11" xfId="44" applyFont="1" applyBorder="1" applyAlignment="1" applyProtection="1">
      <alignment wrapText="1"/>
      <protection/>
    </xf>
    <xf numFmtId="0" fontId="2" fillId="0" borderId="12" xfId="44" applyBorder="1" applyAlignment="1" applyProtection="1">
      <alignment horizontal="center"/>
      <protection/>
    </xf>
    <xf numFmtId="0" fontId="2" fillId="0" borderId="14" xfId="44" applyFont="1" applyBorder="1" applyAlignment="1" applyProtection="1">
      <alignment horizontal="center" wrapText="1"/>
      <protection/>
    </xf>
    <xf numFmtId="0" fontId="2" fillId="0" borderId="15" xfId="44" applyBorder="1" applyAlignment="1" applyProtection="1">
      <alignment horizontal="center"/>
      <protection/>
    </xf>
    <xf numFmtId="0" fontId="2" fillId="0" borderId="15" xfId="44" applyFill="1" applyBorder="1" applyAlignment="1" applyProtection="1">
      <alignment horizontal="center"/>
      <protection/>
    </xf>
    <xf numFmtId="0" fontId="2" fillId="0" borderId="15" xfId="44" applyFont="1" applyBorder="1" applyAlignment="1" applyProtection="1">
      <alignment wrapText="1"/>
      <protection/>
    </xf>
    <xf numFmtId="0" fontId="2" fillId="0" borderId="15" xfId="44" applyFont="1" applyFill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2" fillId="0" borderId="15" xfId="44" applyBorder="1" applyProtection="1">
      <alignment/>
      <protection/>
    </xf>
    <xf numFmtId="0" fontId="8" fillId="0" borderId="0" xfId="44" applyFont="1" applyBorder="1" applyAlignment="1" applyProtection="1">
      <alignment horizontal="center" vertical="center"/>
      <protection/>
    </xf>
    <xf numFmtId="165" fontId="3" fillId="0" borderId="10" xfId="44" applyNumberFormat="1" applyFont="1" applyFill="1" applyBorder="1" applyAlignment="1" applyProtection="1">
      <alignment horizontal="center" vertical="center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49" fontId="4" fillId="34" borderId="16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8" fillId="0" borderId="0" xfId="44" applyNumberFormat="1" applyFont="1" applyBorder="1" applyAlignment="1" applyProtection="1">
      <alignment vertical="center"/>
      <protection/>
    </xf>
    <xf numFmtId="49" fontId="5" fillId="0" borderId="0" xfId="44" applyNumberFormat="1" applyFont="1" applyBorder="1" applyAlignment="1" applyProtection="1">
      <alignment wrapText="1"/>
      <protection/>
    </xf>
    <xf numFmtId="49" fontId="4" fillId="0" borderId="10" xfId="44" applyNumberFormat="1" applyFont="1" applyBorder="1" applyAlignment="1" applyProtection="1">
      <alignment horizontal="center" vertical="center"/>
      <protection/>
    </xf>
    <xf numFmtId="0" fontId="2" fillId="0" borderId="0" xfId="44" applyFill="1" applyBorder="1" applyAlignment="1" applyProtection="1">
      <alignment horizontal="center"/>
      <protection/>
    </xf>
    <xf numFmtId="0" fontId="2" fillId="0" borderId="0" xfId="44" applyAlignment="1" applyProtection="1">
      <alignment horizontal="center"/>
      <protection/>
    </xf>
    <xf numFmtId="165" fontId="4" fillId="34" borderId="10" xfId="44" applyNumberFormat="1" applyFont="1" applyFill="1" applyBorder="1" applyAlignment="1" applyProtection="1">
      <alignment horizontal="center" vertical="center" wrapText="1"/>
      <protection/>
    </xf>
    <xf numFmtId="49" fontId="4" fillId="34" borderId="13" xfId="44" applyNumberFormat="1" applyFont="1" applyFill="1" applyBorder="1" applyAlignment="1" applyProtection="1">
      <alignment vertical="center" wrapText="1"/>
      <protection/>
    </xf>
    <xf numFmtId="171" fontId="3" fillId="0" borderId="10" xfId="44" applyNumberFormat="1" applyFont="1" applyFill="1" applyBorder="1" applyAlignment="1" applyProtection="1">
      <alignment horizontal="right" vertical="center"/>
      <protection/>
    </xf>
    <xf numFmtId="0" fontId="4" fillId="35" borderId="10" xfId="44" applyNumberFormat="1" applyFont="1" applyFill="1" applyBorder="1" applyAlignment="1" applyProtection="1">
      <alignment horizontal="center" vertical="center"/>
      <protection/>
    </xf>
    <xf numFmtId="0" fontId="2" fillId="0" borderId="0" xfId="44" applyFont="1" applyFill="1" applyAlignment="1" applyProtection="1">
      <alignment/>
      <protection/>
    </xf>
    <xf numFmtId="14" fontId="3" fillId="0" borderId="0" xfId="44" applyNumberFormat="1" applyFont="1" applyFill="1" applyAlignment="1" applyProtection="1">
      <alignment vertical="center"/>
      <protection/>
    </xf>
    <xf numFmtId="0" fontId="3" fillId="0" borderId="0" xfId="44" applyNumberFormat="1" applyFont="1" applyFill="1" applyAlignment="1" applyProtection="1">
      <alignment vertical="center"/>
      <protection/>
    </xf>
    <xf numFmtId="165" fontId="7" fillId="0" borderId="17" xfId="44" applyNumberFormat="1" applyFont="1" applyBorder="1" applyAlignment="1" applyProtection="1">
      <alignment horizontal="center" vertical="center"/>
      <protection/>
    </xf>
    <xf numFmtId="165" fontId="3" fillId="0" borderId="0" xfId="44" applyNumberFormat="1" applyFont="1" applyFill="1" applyAlignment="1" applyProtection="1">
      <alignment vertical="center"/>
      <protection/>
    </xf>
    <xf numFmtId="165" fontId="3" fillId="0" borderId="17" xfId="44" applyNumberFormat="1" applyFont="1" applyBorder="1" applyAlignment="1" applyProtection="1">
      <alignment horizontal="center" vertical="top" wrapText="1"/>
      <protection/>
    </xf>
    <xf numFmtId="169" fontId="7" fillId="0" borderId="0" xfId="44" applyNumberFormat="1" applyFont="1" applyAlignment="1" applyProtection="1">
      <alignment horizontal="center" vertical="center"/>
      <protection/>
    </xf>
    <xf numFmtId="49" fontId="2" fillId="0" borderId="0" xfId="44" applyNumberFormat="1" applyProtection="1">
      <alignment/>
      <protection/>
    </xf>
    <xf numFmtId="0" fontId="2" fillId="0" borderId="0" xfId="44" applyFill="1" applyProtection="1">
      <alignment/>
      <protection/>
    </xf>
    <xf numFmtId="49" fontId="12" fillId="0" borderId="0" xfId="44" applyNumberFormat="1" applyFont="1" applyAlignment="1" applyProtection="1">
      <alignment vertical="top"/>
      <protection/>
    </xf>
    <xf numFmtId="49" fontId="12" fillId="0" borderId="0" xfId="44" applyNumberFormat="1" applyFont="1" applyAlignment="1" applyProtection="1">
      <alignment vertical="top"/>
      <protection/>
    </xf>
    <xf numFmtId="0" fontId="2" fillId="0" borderId="0" xfId="44" applyFill="1" applyBorder="1" applyProtection="1">
      <alignment/>
      <protection/>
    </xf>
    <xf numFmtId="49" fontId="3" fillId="0" borderId="0" xfId="44" applyNumberFormat="1" applyFont="1" applyFill="1" applyAlignment="1" applyProtection="1">
      <alignment vertical="center"/>
      <protection/>
    </xf>
    <xf numFmtId="164" fontId="3" fillId="0" borderId="0" xfId="44" applyNumberFormat="1" applyFont="1" applyFill="1" applyAlignment="1" applyProtection="1">
      <alignment horizontal="right" vertical="center"/>
      <protection/>
    </xf>
    <xf numFmtId="164" fontId="3" fillId="0" borderId="0" xfId="44" applyNumberFormat="1" applyFont="1" applyFill="1" applyAlignment="1" applyProtection="1">
      <alignment horizontal="center" vertical="center"/>
      <protection/>
    </xf>
    <xf numFmtId="165" fontId="3" fillId="0" borderId="0" xfId="44" applyNumberFormat="1" applyFont="1" applyFill="1" applyAlignment="1" applyProtection="1">
      <alignment horizontal="center" vertical="center"/>
      <protection/>
    </xf>
    <xf numFmtId="0" fontId="4" fillId="36" borderId="10" xfId="44" applyFont="1" applyFill="1" applyBorder="1" applyAlignment="1" applyProtection="1">
      <alignment horizontal="center" vertical="center" wrapText="1"/>
      <protection/>
    </xf>
    <xf numFmtId="165" fontId="4" fillId="36" borderId="10" xfId="44" applyNumberFormat="1" applyFont="1" applyFill="1" applyBorder="1" applyAlignment="1" applyProtection="1">
      <alignment horizontal="center" vertical="center" wrapText="1"/>
      <protection/>
    </xf>
    <xf numFmtId="49" fontId="4" fillId="36" borderId="10" xfId="44" applyNumberFormat="1" applyFont="1" applyFill="1" applyBorder="1" applyAlignment="1" applyProtection="1">
      <alignment horizontal="center" vertical="center"/>
      <protection/>
    </xf>
    <xf numFmtId="0" fontId="4" fillId="36" borderId="10" xfId="44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vertical="center"/>
      <protection/>
    </xf>
    <xf numFmtId="14" fontId="3" fillId="0" borderId="0" xfId="44" applyNumberFormat="1" applyFont="1" applyFill="1" applyAlignment="1" applyProtection="1">
      <alignment horizontal="left" vertical="center" wrapText="1"/>
      <protection/>
    </xf>
    <xf numFmtId="165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49" fontId="19" fillId="37" borderId="12" xfId="44" applyNumberFormat="1" applyFont="1" applyFill="1" applyBorder="1" applyAlignment="1" applyProtection="1">
      <alignment vertical="center"/>
      <protection/>
    </xf>
    <xf numFmtId="49" fontId="4" fillId="37" borderId="13" xfId="44" applyNumberFormat="1" applyFont="1" applyFill="1" applyBorder="1" applyAlignment="1" applyProtection="1">
      <alignment vertical="center"/>
      <protection/>
    </xf>
    <xf numFmtId="49" fontId="10" fillId="37" borderId="13" xfId="44" applyNumberFormat="1" applyFont="1" applyFill="1" applyBorder="1" applyAlignment="1" applyProtection="1">
      <alignment vertical="center"/>
      <protection/>
    </xf>
    <xf numFmtId="49" fontId="4" fillId="37" borderId="16" xfId="44" applyNumberFormat="1" applyFont="1" applyFill="1" applyBorder="1" applyAlignment="1" applyProtection="1">
      <alignment horizontal="center" vertical="center"/>
      <protection/>
    </xf>
    <xf numFmtId="49" fontId="4" fillId="37" borderId="19" xfId="44" applyNumberFormat="1" applyFont="1" applyFill="1" applyBorder="1" applyAlignment="1" applyProtection="1">
      <alignment vertical="center" wrapText="1"/>
      <protection/>
    </xf>
    <xf numFmtId="49" fontId="3" fillId="0" borderId="12" xfId="44" applyNumberFormat="1" applyFont="1" applyFill="1" applyBorder="1" applyAlignment="1" applyProtection="1">
      <alignment horizontal="center" vertical="center"/>
      <protection/>
    </xf>
    <xf numFmtId="0" fontId="3" fillId="0" borderId="16" xfId="44" applyFont="1" applyFill="1" applyBorder="1" applyAlignment="1" applyProtection="1">
      <alignment vertical="center"/>
      <protection/>
    </xf>
    <xf numFmtId="0" fontId="3" fillId="0" borderId="15" xfId="0" applyFont="1" applyBorder="1" applyAlignment="1">
      <alignment horizontal="left" vertical="center" wrapText="1"/>
    </xf>
    <xf numFmtId="0" fontId="8" fillId="0" borderId="20" xfId="44" applyFont="1" applyBorder="1" applyAlignment="1">
      <alignment vertical="center"/>
      <protection/>
    </xf>
    <xf numFmtId="0" fontId="8" fillId="0" borderId="21" xfId="44" applyFont="1" applyBorder="1" applyAlignment="1">
      <alignment vertical="center"/>
      <protection/>
    </xf>
    <xf numFmtId="0" fontId="8" fillId="0" borderId="22" xfId="44" applyFont="1" applyBorder="1" applyAlignment="1">
      <alignment vertical="center"/>
      <protection/>
    </xf>
    <xf numFmtId="0" fontId="8" fillId="0" borderId="23" xfId="44" applyFont="1" applyBorder="1" applyAlignment="1">
      <alignment vertical="center"/>
      <protection/>
    </xf>
    <xf numFmtId="0" fontId="8" fillId="0" borderId="0" xfId="44" applyFont="1" applyBorder="1" applyAlignment="1">
      <alignment vertical="center"/>
      <protection/>
    </xf>
    <xf numFmtId="0" fontId="8" fillId="0" borderId="24" xfId="44" applyFont="1" applyBorder="1" applyAlignment="1">
      <alignment vertical="center"/>
      <protection/>
    </xf>
    <xf numFmtId="0" fontId="8" fillId="0" borderId="23" xfId="44" applyFont="1" applyBorder="1" applyAlignment="1">
      <alignment vertical="center"/>
      <protection/>
    </xf>
    <xf numFmtId="0" fontId="8" fillId="0" borderId="0" xfId="44" applyFont="1" applyBorder="1" applyAlignment="1">
      <alignment vertical="center"/>
      <protection/>
    </xf>
    <xf numFmtId="0" fontId="8" fillId="0" borderId="24" xfId="44" applyFont="1" applyBorder="1" applyAlignment="1">
      <alignment vertical="center"/>
      <protection/>
    </xf>
    <xf numFmtId="0" fontId="19" fillId="0" borderId="23" xfId="44" applyFont="1" applyBorder="1" applyAlignment="1">
      <alignment vertical="center"/>
      <protection/>
    </xf>
    <xf numFmtId="0" fontId="19" fillId="0" borderId="0" xfId="44" applyFont="1" applyBorder="1" applyAlignment="1">
      <alignment vertical="center"/>
      <protection/>
    </xf>
    <xf numFmtId="0" fontId="19" fillId="0" borderId="24" xfId="44" applyFont="1" applyBorder="1" applyAlignment="1">
      <alignment vertical="center"/>
      <protection/>
    </xf>
    <xf numFmtId="0" fontId="21" fillId="0" borderId="23" xfId="44" applyFont="1" applyBorder="1" applyAlignment="1">
      <alignment vertical="center"/>
      <protection/>
    </xf>
    <xf numFmtId="0" fontId="21" fillId="0" borderId="0" xfId="44" applyFont="1" applyBorder="1" applyAlignment="1">
      <alignment vertical="center"/>
      <protection/>
    </xf>
    <xf numFmtId="0" fontId="21" fillId="0" borderId="24" xfId="44" applyFont="1" applyBorder="1" applyAlignment="1">
      <alignment vertical="center"/>
      <protection/>
    </xf>
    <xf numFmtId="0" fontId="58" fillId="0" borderId="23" xfId="44" applyFont="1" applyBorder="1" applyAlignment="1">
      <alignment vertical="center"/>
      <protection/>
    </xf>
    <xf numFmtId="0" fontId="58" fillId="0" borderId="0" xfId="44" applyFont="1" applyBorder="1" applyAlignment="1">
      <alignment vertical="center"/>
      <protection/>
    </xf>
    <xf numFmtId="0" fontId="58" fillId="0" borderId="24" xfId="44" applyFont="1" applyBorder="1" applyAlignment="1">
      <alignment vertical="center"/>
      <protection/>
    </xf>
    <xf numFmtId="0" fontId="21" fillId="0" borderId="25" xfId="44" applyFont="1" applyBorder="1" applyAlignment="1">
      <alignment vertical="center"/>
      <protection/>
    </xf>
    <xf numFmtId="0" fontId="21" fillId="0" borderId="26" xfId="44" applyFont="1" applyBorder="1" applyAlignment="1">
      <alignment vertical="center"/>
      <protection/>
    </xf>
    <xf numFmtId="0" fontId="21" fillId="0" borderId="27" xfId="44" applyFont="1" applyBorder="1" applyAlignment="1">
      <alignment vertical="center"/>
      <protection/>
    </xf>
    <xf numFmtId="0" fontId="59" fillId="0" borderId="10" xfId="44" applyFont="1" applyFill="1" applyBorder="1" applyAlignment="1" applyProtection="1">
      <alignment horizontal="center" vertical="center"/>
      <protection/>
    </xf>
    <xf numFmtId="0" fontId="60" fillId="0" borderId="10" xfId="44" applyFont="1" applyFill="1" applyBorder="1" applyAlignment="1" applyProtection="1">
      <alignment horizontal="center" vertical="center"/>
      <protection/>
    </xf>
    <xf numFmtId="0" fontId="21" fillId="0" borderId="16" xfId="44" applyFont="1" applyFill="1" applyBorder="1" applyAlignment="1" applyProtection="1">
      <alignment horizontal="center" vertical="center"/>
      <protection/>
    </xf>
    <xf numFmtId="0" fontId="3" fillId="0" borderId="25" xfId="44" applyFont="1" applyFill="1" applyBorder="1" applyAlignment="1" applyProtection="1">
      <alignment horizontal="center" vertical="center"/>
      <protection/>
    </xf>
    <xf numFmtId="0" fontId="3" fillId="0" borderId="26" xfId="44" applyFont="1" applyFill="1" applyBorder="1" applyAlignment="1" applyProtection="1">
      <alignment horizontal="center" vertical="center"/>
      <protection/>
    </xf>
    <xf numFmtId="0" fontId="3" fillId="0" borderId="27" xfId="44" applyFont="1" applyFill="1" applyBorder="1" applyAlignment="1" applyProtection="1">
      <alignment horizontal="center" vertical="center"/>
      <protection/>
    </xf>
    <xf numFmtId="0" fontId="11" fillId="0" borderId="20" xfId="44" applyFont="1" applyBorder="1" applyAlignment="1" applyProtection="1">
      <alignment horizontal="center" vertical="top" wrapText="1"/>
      <protection/>
    </xf>
    <xf numFmtId="0" fontId="11" fillId="0" borderId="21" xfId="44" applyFont="1" applyBorder="1" applyAlignment="1" applyProtection="1">
      <alignment horizontal="center" vertical="top" wrapText="1"/>
      <protection/>
    </xf>
    <xf numFmtId="0" fontId="11" fillId="0" borderId="22" xfId="44" applyFont="1" applyBorder="1" applyAlignment="1" applyProtection="1">
      <alignment horizontal="center" vertical="top" wrapText="1"/>
      <protection/>
    </xf>
    <xf numFmtId="0" fontId="3" fillId="0" borderId="0" xfId="44" applyFont="1" applyBorder="1" applyAlignment="1" applyProtection="1">
      <alignment horizontal="right" vertical="top" wrapText="1"/>
      <protection/>
    </xf>
    <xf numFmtId="0" fontId="3" fillId="0" borderId="28" xfId="44" applyFont="1" applyBorder="1" applyAlignment="1" applyProtection="1">
      <alignment horizontal="right" vertical="top" wrapText="1"/>
      <protection/>
    </xf>
    <xf numFmtId="14" fontId="8" fillId="0" borderId="0" xfId="44" applyNumberFormat="1" applyFont="1" applyBorder="1" applyAlignment="1" applyProtection="1">
      <alignment horizontal="right" vertical="center"/>
      <protection/>
    </xf>
    <xf numFmtId="0" fontId="61" fillId="0" borderId="29" xfId="44" applyNumberFormat="1" applyFont="1" applyFill="1" applyBorder="1" applyAlignment="1" applyProtection="1">
      <alignment horizontal="center" vertical="center" wrapText="1"/>
      <protection/>
    </xf>
    <xf numFmtId="0" fontId="61" fillId="0" borderId="30" xfId="44" applyNumberFormat="1" applyFont="1" applyFill="1" applyBorder="1" applyAlignment="1" applyProtection="1">
      <alignment horizontal="center" vertical="center" wrapText="1"/>
      <protection/>
    </xf>
    <xf numFmtId="0" fontId="61" fillId="0" borderId="31" xfId="44" applyNumberFormat="1" applyFont="1" applyFill="1" applyBorder="1" applyAlignment="1" applyProtection="1">
      <alignment horizontal="center" vertical="center" wrapText="1"/>
      <protection/>
    </xf>
    <xf numFmtId="0" fontId="8" fillId="0" borderId="0" xfId="44" applyFont="1" applyBorder="1" applyAlignment="1" applyProtection="1">
      <alignment horizontal="right" vertical="center"/>
      <protection/>
    </xf>
    <xf numFmtId="164" fontId="7" fillId="0" borderId="0" xfId="44" applyNumberFormat="1" applyFont="1" applyBorder="1" applyAlignment="1" applyProtection="1">
      <alignment horizontal="right" vertical="center"/>
      <protection/>
    </xf>
    <xf numFmtId="164" fontId="7" fillId="0" borderId="28" xfId="44" applyNumberFormat="1" applyFont="1" applyBorder="1" applyAlignment="1" applyProtection="1">
      <alignment horizontal="right" vertical="center"/>
      <protection/>
    </xf>
    <xf numFmtId="0" fontId="8" fillId="38" borderId="0" xfId="44" applyFont="1" applyFill="1" applyBorder="1" applyAlignment="1" applyProtection="1">
      <alignment horizontal="left" vertical="center"/>
      <protection locked="0"/>
    </xf>
    <xf numFmtId="14" fontId="8" fillId="38" borderId="0" xfId="44" applyNumberFormat="1" applyFont="1" applyFill="1" applyBorder="1" applyAlignment="1" applyProtection="1">
      <alignment horizontal="left" vertical="center"/>
      <protection locked="0"/>
    </xf>
    <xf numFmtId="0" fontId="4" fillId="0" borderId="10" xfId="44" applyFont="1" applyFill="1" applyBorder="1" applyAlignment="1" applyProtection="1">
      <alignment horizontal="center" vertical="center"/>
      <protection/>
    </xf>
    <xf numFmtId="0" fontId="9" fillId="0" borderId="19" xfId="44" applyNumberFormat="1" applyFont="1" applyBorder="1" applyAlignment="1" applyProtection="1">
      <alignment horizontal="center" vertical="center"/>
      <protection/>
    </xf>
    <xf numFmtId="49" fontId="4" fillId="0" borderId="12" xfId="44" applyNumberFormat="1" applyFont="1" applyBorder="1" applyAlignment="1" applyProtection="1">
      <alignment horizontal="center" vertical="center"/>
      <protection/>
    </xf>
    <xf numFmtId="49" fontId="4" fillId="0" borderId="16" xfId="44" applyNumberFormat="1" applyFont="1" applyBorder="1" applyAlignment="1" applyProtection="1">
      <alignment horizontal="center" vertical="center"/>
      <protection/>
    </xf>
    <xf numFmtId="0" fontId="58" fillId="0" borderId="23" xfId="44" applyFont="1" applyBorder="1" applyAlignment="1">
      <alignment horizontal="center" vertical="center"/>
      <protection/>
    </xf>
    <xf numFmtId="0" fontId="58" fillId="0" borderId="0" xfId="44" applyFont="1" applyBorder="1" applyAlignment="1">
      <alignment horizontal="center" vertical="center"/>
      <protection/>
    </xf>
    <xf numFmtId="0" fontId="58" fillId="0" borderId="24" xfId="44" applyFont="1" applyBorder="1" applyAlignment="1">
      <alignment horizontal="center" vertical="center"/>
      <protection/>
    </xf>
    <xf numFmtId="0" fontId="21" fillId="0" borderId="25" xfId="44" applyFont="1" applyBorder="1" applyAlignment="1">
      <alignment horizontal="center" vertical="center"/>
      <protection/>
    </xf>
    <xf numFmtId="0" fontId="21" fillId="0" borderId="26" xfId="44" applyFont="1" applyBorder="1" applyAlignment="1">
      <alignment horizontal="center" vertical="center"/>
      <protection/>
    </xf>
    <xf numFmtId="0" fontId="21" fillId="0" borderId="27" xfId="44" applyFont="1" applyBorder="1" applyAlignment="1">
      <alignment horizontal="center" vertical="center"/>
      <protection/>
    </xf>
    <xf numFmtId="49" fontId="4" fillId="0" borderId="10" xfId="44" applyNumberFormat="1" applyFont="1" applyBorder="1" applyAlignment="1" applyProtection="1">
      <alignment horizontal="center" vertical="center"/>
      <protection/>
    </xf>
    <xf numFmtId="0" fontId="8" fillId="0" borderId="20" xfId="44" applyFont="1" applyBorder="1" applyAlignment="1">
      <alignment horizontal="center" vertical="center"/>
      <protection/>
    </xf>
    <xf numFmtId="0" fontId="8" fillId="0" borderId="21" xfId="44" applyFont="1" applyBorder="1" applyAlignment="1">
      <alignment horizontal="center" vertical="center"/>
      <protection/>
    </xf>
    <xf numFmtId="0" fontId="8" fillId="0" borderId="22" xfId="44" applyFont="1" applyBorder="1" applyAlignment="1">
      <alignment horizontal="center" vertical="center"/>
      <protection/>
    </xf>
    <xf numFmtId="0" fontId="8" fillId="0" borderId="23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24" xfId="44" applyFont="1" applyBorder="1" applyAlignment="1">
      <alignment horizontal="center" vertical="center"/>
      <protection/>
    </xf>
    <xf numFmtId="0" fontId="8" fillId="0" borderId="23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24" xfId="44" applyFont="1" applyBorder="1" applyAlignment="1">
      <alignment horizontal="center" vertical="center"/>
      <protection/>
    </xf>
    <xf numFmtId="0" fontId="19" fillId="0" borderId="23" xfId="44" applyFont="1" applyBorder="1" applyAlignment="1">
      <alignment horizontal="center" vertical="center"/>
      <protection/>
    </xf>
    <xf numFmtId="0" fontId="19" fillId="0" borderId="0" xfId="44" applyFont="1" applyBorder="1" applyAlignment="1">
      <alignment horizontal="center" vertical="center"/>
      <protection/>
    </xf>
    <xf numFmtId="0" fontId="19" fillId="0" borderId="24" xfId="44" applyFont="1" applyBorder="1" applyAlignment="1">
      <alignment horizontal="center" vertical="center"/>
      <protection/>
    </xf>
    <xf numFmtId="0" fontId="21" fillId="0" borderId="23" xfId="44" applyFont="1" applyBorder="1" applyAlignment="1">
      <alignment horizontal="center" vertical="center"/>
      <protection/>
    </xf>
    <xf numFmtId="0" fontId="21" fillId="0" borderId="0" xfId="44" applyFont="1" applyBorder="1" applyAlignment="1">
      <alignment horizontal="center" vertical="center"/>
      <protection/>
    </xf>
    <xf numFmtId="0" fontId="21" fillId="0" borderId="24" xfId="44" applyFont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ns nom1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1</xdr:col>
      <xdr:colOff>28575</xdr:colOff>
      <xdr:row>8</xdr:row>
      <xdr:rowOff>838200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r="84457" b="8886"/>
        <a:stretch>
          <a:fillRect/>
        </a:stretch>
      </xdr:blipFill>
      <xdr:spPr>
        <a:xfrm>
          <a:off x="19050" y="1847850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1428750</xdr:colOff>
      <xdr:row>43</xdr:row>
      <xdr:rowOff>323850</xdr:rowOff>
    </xdr:from>
    <xdr:ext cx="1581150" cy="657225"/>
    <xdr:sp>
      <xdr:nvSpPr>
        <xdr:cNvPr id="2" name="Rectangle 3"/>
        <xdr:cNvSpPr>
          <a:spLocks/>
        </xdr:cNvSpPr>
      </xdr:nvSpPr>
      <xdr:spPr>
        <a:xfrm>
          <a:off x="2209800" y="17325975"/>
          <a:ext cx="1581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à peser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2"/>
  <sheetViews>
    <sheetView tabSelected="1" workbookViewId="0" topLeftCell="A10">
      <selection activeCell="D11" sqref="D11:H11"/>
    </sheetView>
  </sheetViews>
  <sheetFormatPr defaultColWidth="11.421875" defaultRowHeight="15"/>
  <cols>
    <col min="1" max="1" width="11.7109375" style="15" customWidth="1"/>
    <col min="2" max="2" width="43.8515625" style="15" customWidth="1"/>
    <col min="3" max="3" width="13.00390625" style="15" customWidth="1"/>
    <col min="4" max="4" width="6.7109375" style="15" customWidth="1"/>
    <col min="5" max="5" width="12.00390625" style="15" customWidth="1"/>
    <col min="6" max="6" width="8.28125" style="15" customWidth="1"/>
    <col min="7" max="7" width="12.00390625" style="15" customWidth="1"/>
    <col min="8" max="8" width="20.28125" style="35" customWidth="1"/>
    <col min="9" max="9" width="11.8515625" style="15" hidden="1" customWidth="1"/>
    <col min="10" max="10" width="5.57421875" style="15" customWidth="1"/>
    <col min="11" max="11" width="11.421875" style="15" customWidth="1"/>
    <col min="12" max="12" width="15.7109375" style="15" customWidth="1"/>
    <col min="13" max="16384" width="11.421875" style="15" customWidth="1"/>
  </cols>
  <sheetData>
    <row r="1" spans="1:8" ht="15">
      <c r="A1" s="130" t="s">
        <v>32</v>
      </c>
      <c r="B1" s="131"/>
      <c r="C1" s="131"/>
      <c r="D1" s="131"/>
      <c r="E1" s="131"/>
      <c r="F1" s="131"/>
      <c r="G1" s="131"/>
      <c r="H1" s="132"/>
    </row>
    <row r="2" spans="1:8" ht="15">
      <c r="A2" s="133" t="s">
        <v>30</v>
      </c>
      <c r="B2" s="134"/>
      <c r="C2" s="134"/>
      <c r="D2" s="134"/>
      <c r="E2" s="134"/>
      <c r="F2" s="134"/>
      <c r="G2" s="134"/>
      <c r="H2" s="135"/>
    </row>
    <row r="3" spans="1:8" ht="15">
      <c r="A3" s="133" t="s">
        <v>67</v>
      </c>
      <c r="B3" s="134"/>
      <c r="C3" s="134"/>
      <c r="D3" s="134"/>
      <c r="E3" s="134"/>
      <c r="F3" s="134"/>
      <c r="G3" s="134"/>
      <c r="H3" s="135"/>
    </row>
    <row r="4" spans="1:8" ht="15">
      <c r="A4" s="136" t="s">
        <v>33</v>
      </c>
      <c r="B4" s="137"/>
      <c r="C4" s="137"/>
      <c r="D4" s="137"/>
      <c r="E4" s="137"/>
      <c r="F4" s="137"/>
      <c r="G4" s="137"/>
      <c r="H4" s="138"/>
    </row>
    <row r="5" spans="1:8" ht="23.25">
      <c r="A5" s="139" t="s">
        <v>37</v>
      </c>
      <c r="B5" s="140"/>
      <c r="C5" s="140"/>
      <c r="D5" s="140"/>
      <c r="E5" s="140"/>
      <c r="F5" s="140"/>
      <c r="G5" s="140"/>
      <c r="H5" s="141"/>
    </row>
    <row r="6" spans="1:8" ht="18">
      <c r="A6" s="142" t="s">
        <v>26</v>
      </c>
      <c r="B6" s="143"/>
      <c r="C6" s="143"/>
      <c r="D6" s="143"/>
      <c r="E6" s="143"/>
      <c r="F6" s="143"/>
      <c r="G6" s="143"/>
      <c r="H6" s="144"/>
    </row>
    <row r="7" spans="1:8" ht="25.5">
      <c r="A7" s="123" t="s">
        <v>36</v>
      </c>
      <c r="B7" s="124"/>
      <c r="C7" s="124"/>
      <c r="D7" s="124"/>
      <c r="E7" s="124"/>
      <c r="F7" s="124"/>
      <c r="G7" s="124"/>
      <c r="H7" s="125"/>
    </row>
    <row r="8" spans="1:8" ht="18.75" thickBot="1">
      <c r="A8" s="126" t="s">
        <v>27</v>
      </c>
      <c r="B8" s="127"/>
      <c r="C8" s="127"/>
      <c r="D8" s="127"/>
      <c r="E8" s="127"/>
      <c r="F8" s="127"/>
      <c r="G8" s="127"/>
      <c r="H8" s="128"/>
    </row>
    <row r="9" spans="1:11" s="14" customFormat="1" ht="75.75" customHeight="1">
      <c r="A9" s="37"/>
      <c r="B9" s="37" t="s">
        <v>40</v>
      </c>
      <c r="C9" s="37"/>
      <c r="D9" s="111" t="s">
        <v>42</v>
      </c>
      <c r="E9" s="112"/>
      <c r="F9" s="112"/>
      <c r="G9" s="112"/>
      <c r="H9" s="113"/>
      <c r="I9" s="46"/>
      <c r="J9" s="46"/>
      <c r="K9" s="47"/>
    </row>
    <row r="10" spans="1:12" s="45" customFormat="1" ht="33" customHeight="1">
      <c r="A10" s="13" t="s">
        <v>0</v>
      </c>
      <c r="B10" s="67">
        <v>43718</v>
      </c>
      <c r="C10" s="2" t="s">
        <v>39</v>
      </c>
      <c r="D10" s="66">
        <f>IF($D$11="","",(VLOOKUP($D$11,base,2,0)))</f>
      </c>
      <c r="E10" s="65"/>
      <c r="F10" s="65"/>
      <c r="G10" s="65"/>
      <c r="H10" s="65"/>
      <c r="K10" s="4">
        <v>1130000</v>
      </c>
      <c r="L10" s="6" t="s">
        <v>11</v>
      </c>
    </row>
    <row r="11" spans="1:12" ht="21" customHeight="1">
      <c r="A11" s="2"/>
      <c r="B11" s="114" t="s">
        <v>1</v>
      </c>
      <c r="C11" s="114"/>
      <c r="D11" s="117"/>
      <c r="E11" s="117"/>
      <c r="F11" s="117"/>
      <c r="G11" s="117"/>
      <c r="H11" s="117"/>
      <c r="K11" s="4">
        <v>1130001</v>
      </c>
      <c r="L11" s="6" t="s">
        <v>12</v>
      </c>
    </row>
    <row r="12" spans="1:12" ht="21" customHeight="1">
      <c r="A12" s="2"/>
      <c r="B12" s="114" t="s">
        <v>2</v>
      </c>
      <c r="C12" s="114"/>
      <c r="D12" s="1">
        <f>IF($D$11="","",(VLOOKUP($D$11,base,3,0)))</f>
      </c>
      <c r="E12" s="3"/>
      <c r="F12" s="3"/>
      <c r="G12" s="3"/>
      <c r="H12" s="31"/>
      <c r="K12" s="4">
        <v>1130002</v>
      </c>
      <c r="L12" s="6" t="s">
        <v>43</v>
      </c>
    </row>
    <row r="13" spans="1:12" ht="21" customHeight="1">
      <c r="A13" s="2"/>
      <c r="B13" s="114" t="s">
        <v>3</v>
      </c>
      <c r="C13" s="114"/>
      <c r="D13" s="1">
        <f>IF($D$11="","",(VLOOKUP($D$11,base,4,0)))</f>
      </c>
      <c r="E13" s="3"/>
      <c r="F13" s="3"/>
      <c r="G13" s="3"/>
      <c r="H13" s="31"/>
      <c r="K13" s="4">
        <v>1130003</v>
      </c>
      <c r="L13" s="6" t="s">
        <v>14</v>
      </c>
    </row>
    <row r="14" spans="1:12" ht="21" customHeight="1">
      <c r="A14" s="36"/>
      <c r="B14" s="110" t="s">
        <v>4</v>
      </c>
      <c r="C14" s="110"/>
      <c r="D14" s="118"/>
      <c r="E14" s="118"/>
      <c r="F14" s="118"/>
      <c r="G14" s="118"/>
      <c r="H14" s="118"/>
      <c r="K14" s="4">
        <v>1130004</v>
      </c>
      <c r="L14" s="6" t="s">
        <v>44</v>
      </c>
    </row>
    <row r="15" spans="1:8" ht="41.25" customHeight="1">
      <c r="A15" s="120">
        <f>IF($D$11="","",(VLOOKUP($D$11,base,6,0)))</f>
      </c>
      <c r="B15" s="120"/>
      <c r="C15" s="120"/>
      <c r="D15" s="120"/>
      <c r="E15" s="120"/>
      <c r="F15" s="120"/>
      <c r="G15" s="120"/>
      <c r="H15" s="120"/>
    </row>
    <row r="16" spans="1:8" ht="15">
      <c r="A16" s="121"/>
      <c r="B16" s="122"/>
      <c r="C16" s="38"/>
      <c r="D16" s="129" t="s">
        <v>22</v>
      </c>
      <c r="E16" s="129"/>
      <c r="F16" s="129"/>
      <c r="G16" s="119" t="s">
        <v>23</v>
      </c>
      <c r="H16" s="119"/>
    </row>
    <row r="17" spans="1:8" ht="62.25" customHeight="1">
      <c r="A17" s="63" t="s">
        <v>24</v>
      </c>
      <c r="B17" s="64" t="s">
        <v>25</v>
      </c>
      <c r="C17" s="64" t="s">
        <v>91</v>
      </c>
      <c r="D17" s="41" t="s">
        <v>48</v>
      </c>
      <c r="E17" s="61" t="s">
        <v>47</v>
      </c>
      <c r="F17" s="41" t="s">
        <v>45</v>
      </c>
      <c r="G17" s="61" t="s">
        <v>86</v>
      </c>
      <c r="H17" s="62" t="s">
        <v>46</v>
      </c>
    </row>
    <row r="18" spans="1:10" ht="18">
      <c r="A18" s="18" t="s">
        <v>49</v>
      </c>
      <c r="B18" s="42"/>
      <c r="C18" s="19"/>
      <c r="D18" s="19"/>
      <c r="E18" s="19"/>
      <c r="F18" s="20"/>
      <c r="G18" s="19"/>
      <c r="H18" s="34"/>
      <c r="I18" s="68" t="e">
        <f>SUM(H21:H51)</f>
        <v>#N/A</v>
      </c>
      <c r="J18" s="68"/>
    </row>
    <row r="19" spans="1:8" ht="36" customHeight="1">
      <c r="A19" s="16" t="s">
        <v>116</v>
      </c>
      <c r="B19" s="21" t="s">
        <v>131</v>
      </c>
      <c r="C19" s="100" t="s">
        <v>92</v>
      </c>
      <c r="D19" s="44">
        <v>80</v>
      </c>
      <c r="E19" s="17" t="e">
        <f aca="true" t="shared" si="0" ref="E19:E27">IF((VLOOKUP($D$11,base,5,0))=1,(ROUNDUP(($D$12/$D$13*D19)/100,0)),"")</f>
        <v>#N/A</v>
      </c>
      <c r="F19" s="43">
        <v>6.2</v>
      </c>
      <c r="G19" s="8"/>
      <c r="H19" s="32" t="e">
        <f aca="true" t="shared" si="1" ref="H19:H27">IF(AND(E19="",G19&lt;&gt;""),"Erreur",(F19*G19))</f>
        <v>#N/A</v>
      </c>
    </row>
    <row r="20" spans="1:8" ht="36" customHeight="1">
      <c r="A20" s="16" t="s">
        <v>125</v>
      </c>
      <c r="B20" s="21" t="s">
        <v>126</v>
      </c>
      <c r="C20" s="100" t="s">
        <v>92</v>
      </c>
      <c r="D20" s="44">
        <v>4</v>
      </c>
      <c r="E20" s="17" t="e">
        <f>IF((VLOOKUP($D$11,base,5,0))=1,(ROUNDUP(($D$12/$D$13*D20)/100,0)),"")</f>
        <v>#N/A</v>
      </c>
      <c r="F20" s="43">
        <v>5.46</v>
      </c>
      <c r="G20" s="8"/>
      <c r="H20" s="32" t="e">
        <f>IF(AND(E20="",G20&lt;&gt;""),"Erreur",(F20*G20))</f>
        <v>#N/A</v>
      </c>
    </row>
    <row r="21" spans="1:8" ht="36" customHeight="1">
      <c r="A21" s="16" t="s">
        <v>68</v>
      </c>
      <c r="B21" s="21" t="s">
        <v>87</v>
      </c>
      <c r="C21" s="100" t="s">
        <v>92</v>
      </c>
      <c r="D21" s="44">
        <v>4</v>
      </c>
      <c r="E21" s="17" t="e">
        <f t="shared" si="0"/>
        <v>#N/A</v>
      </c>
      <c r="F21" s="43">
        <v>6.8</v>
      </c>
      <c r="G21" s="8"/>
      <c r="H21" s="32" t="e">
        <f t="shared" si="1"/>
        <v>#N/A</v>
      </c>
    </row>
    <row r="22" spans="1:8" ht="36" customHeight="1">
      <c r="A22" s="16" t="s">
        <v>127</v>
      </c>
      <c r="B22" s="21" t="s">
        <v>128</v>
      </c>
      <c r="C22" s="100" t="s">
        <v>92</v>
      </c>
      <c r="D22" s="44">
        <v>6</v>
      </c>
      <c r="E22" s="17" t="e">
        <f>IF((VLOOKUP($D$11,base,5,0))=1,(ROUNDUP(($D$12/$D$13*D22)/100,0)),"")</f>
        <v>#N/A</v>
      </c>
      <c r="F22" s="43">
        <v>9.7</v>
      </c>
      <c r="G22" s="8"/>
      <c r="H22" s="32" t="e">
        <f>IF(AND(E22="",G22&lt;&gt;""),"Erreur",(F22*G22))</f>
        <v>#N/A</v>
      </c>
    </row>
    <row r="23" spans="1:8" ht="36" customHeight="1">
      <c r="A23" s="16" t="s">
        <v>66</v>
      </c>
      <c r="B23" s="21" t="s">
        <v>103</v>
      </c>
      <c r="C23" s="100" t="s">
        <v>92</v>
      </c>
      <c r="D23" s="44">
        <v>6</v>
      </c>
      <c r="E23" s="17" t="e">
        <f t="shared" si="0"/>
        <v>#N/A</v>
      </c>
      <c r="F23" s="43">
        <v>10.32</v>
      </c>
      <c r="G23" s="8"/>
      <c r="H23" s="32" t="e">
        <f t="shared" si="1"/>
        <v>#N/A</v>
      </c>
    </row>
    <row r="24" spans="1:8" ht="36" customHeight="1">
      <c r="A24" s="16" t="s">
        <v>82</v>
      </c>
      <c r="B24" s="21" t="s">
        <v>88</v>
      </c>
      <c r="C24" s="100" t="s">
        <v>92</v>
      </c>
      <c r="D24" s="44">
        <v>8</v>
      </c>
      <c r="E24" s="17" t="e">
        <f t="shared" si="0"/>
        <v>#N/A</v>
      </c>
      <c r="F24" s="43">
        <v>6.32</v>
      </c>
      <c r="G24" s="8"/>
      <c r="H24" s="32" t="e">
        <f t="shared" si="1"/>
        <v>#N/A</v>
      </c>
    </row>
    <row r="25" spans="1:8" ht="36" customHeight="1">
      <c r="A25" s="16" t="s">
        <v>129</v>
      </c>
      <c r="B25" s="21" t="s">
        <v>130</v>
      </c>
      <c r="C25" s="100" t="s">
        <v>92</v>
      </c>
      <c r="D25" s="44">
        <v>9</v>
      </c>
      <c r="E25" s="17" t="e">
        <f t="shared" si="0"/>
        <v>#N/A</v>
      </c>
      <c r="F25" s="43">
        <v>11.2</v>
      </c>
      <c r="G25" s="8"/>
      <c r="H25" s="32" t="e">
        <f t="shared" si="1"/>
        <v>#N/A</v>
      </c>
    </row>
    <row r="26" spans="1:8" ht="36" customHeight="1">
      <c r="A26" s="16" t="s">
        <v>65</v>
      </c>
      <c r="B26" s="21" t="s">
        <v>89</v>
      </c>
      <c r="C26" s="100" t="s">
        <v>92</v>
      </c>
      <c r="D26" s="44">
        <v>2</v>
      </c>
      <c r="E26" s="17" t="e">
        <f>IF((VLOOKUP($D$11,base,5,0))=1,(ROUNDUP(($D$12/$D$13*D26)/100,0)),"")</f>
        <v>#N/A</v>
      </c>
      <c r="F26" s="43">
        <v>6</v>
      </c>
      <c r="G26" s="8"/>
      <c r="H26" s="32" t="e">
        <f>IF(AND(E26="",G26&lt;&gt;""),"Erreur",(F26*G26))</f>
        <v>#N/A</v>
      </c>
    </row>
    <row r="27" spans="1:8" ht="36" customHeight="1">
      <c r="A27" s="16" t="s">
        <v>123</v>
      </c>
      <c r="B27" s="21" t="s">
        <v>124</v>
      </c>
      <c r="C27" s="100" t="s">
        <v>92</v>
      </c>
      <c r="D27" s="44">
        <v>2</v>
      </c>
      <c r="E27" s="17" t="e">
        <f t="shared" si="0"/>
        <v>#N/A</v>
      </c>
      <c r="F27" s="43">
        <v>4.9</v>
      </c>
      <c r="G27" s="8"/>
      <c r="H27" s="32" t="e">
        <f t="shared" si="1"/>
        <v>#N/A</v>
      </c>
    </row>
    <row r="28" spans="1:10" ht="18">
      <c r="A28" s="18" t="s">
        <v>50</v>
      </c>
      <c r="B28" s="42"/>
      <c r="C28" s="19"/>
      <c r="D28" s="19"/>
      <c r="E28" s="19"/>
      <c r="F28" s="20"/>
      <c r="G28" s="19"/>
      <c r="H28" s="34"/>
      <c r="I28" s="69" t="e">
        <f>#REF!+#REF!+#REF!+#REF!+#REF!</f>
        <v>#REF!</v>
      </c>
      <c r="J28" s="69"/>
    </row>
    <row r="29" spans="1:8" ht="36" customHeight="1">
      <c r="A29" s="16" t="s">
        <v>84</v>
      </c>
      <c r="B29" s="21" t="s">
        <v>102</v>
      </c>
      <c r="C29" s="99" t="s">
        <v>90</v>
      </c>
      <c r="D29" s="44">
        <v>5</v>
      </c>
      <c r="E29" s="17" t="e">
        <f>IF((VLOOKUP($D$11,base,5,0))=2,(ROUNDUP(($D$12/$D$13*D29)/100,0)),"")</f>
        <v>#N/A</v>
      </c>
      <c r="F29" s="43">
        <v>9.3</v>
      </c>
      <c r="G29" s="8"/>
      <c r="H29" s="33" t="e">
        <f>IF(AND(E29="",G29&lt;&gt;""),"Erreur",(F29*G29))</f>
        <v>#N/A</v>
      </c>
    </row>
    <row r="30" spans="1:11" ht="36" customHeight="1">
      <c r="A30" s="16" t="s">
        <v>54</v>
      </c>
      <c r="B30" s="21" t="s">
        <v>95</v>
      </c>
      <c r="C30" s="99" t="s">
        <v>90</v>
      </c>
      <c r="D30" s="44">
        <v>8</v>
      </c>
      <c r="E30" s="17" t="e">
        <f aca="true" t="shared" si="2" ref="E30:E36">IF((VLOOKUP($D$11,base,5,0))=2,(ROUNDUP(($D$12/$D$13*D30)/100,0)),"")</f>
        <v>#N/A</v>
      </c>
      <c r="F30" s="43">
        <v>12</v>
      </c>
      <c r="G30" s="8"/>
      <c r="H30" s="33" t="e">
        <f aca="true" t="shared" si="3" ref="H30:H36">IF(AND(E30="",G30&lt;&gt;""),"Erreur",(F30*G30))</f>
        <v>#N/A</v>
      </c>
      <c r="K30" s="68"/>
    </row>
    <row r="31" spans="1:11" ht="36" customHeight="1">
      <c r="A31" s="16" t="s">
        <v>111</v>
      </c>
      <c r="B31" s="21" t="s">
        <v>112</v>
      </c>
      <c r="C31" s="99" t="s">
        <v>90</v>
      </c>
      <c r="D31" s="44">
        <v>5</v>
      </c>
      <c r="E31" s="17" t="e">
        <f>IF((VLOOKUP($D$11,base,5,0))=2,(ROUNDUP(($D$12/$D$13*D31)/100,0)),"")</f>
        <v>#N/A</v>
      </c>
      <c r="F31" s="43">
        <v>7</v>
      </c>
      <c r="G31" s="8"/>
      <c r="H31" s="33" t="e">
        <f>IF(AND(E31="",G31&lt;&gt;""),"Erreur",(F31*G31))</f>
        <v>#N/A</v>
      </c>
      <c r="K31" s="68"/>
    </row>
    <row r="32" spans="1:11" ht="36" customHeight="1">
      <c r="A32" s="16" t="s">
        <v>56</v>
      </c>
      <c r="B32" s="21" t="s">
        <v>93</v>
      </c>
      <c r="C32" s="99" t="s">
        <v>90</v>
      </c>
      <c r="D32" s="44">
        <v>12</v>
      </c>
      <c r="E32" s="17" t="e">
        <f t="shared" si="2"/>
        <v>#N/A</v>
      </c>
      <c r="F32" s="43">
        <v>12</v>
      </c>
      <c r="G32" s="8"/>
      <c r="H32" s="33" t="e">
        <f t="shared" si="3"/>
        <v>#N/A</v>
      </c>
      <c r="K32" s="68"/>
    </row>
    <row r="33" spans="1:11" ht="36" customHeight="1">
      <c r="A33" s="16" t="s">
        <v>64</v>
      </c>
      <c r="B33" s="21" t="s">
        <v>94</v>
      </c>
      <c r="C33" s="99" t="s">
        <v>90</v>
      </c>
      <c r="D33" s="44">
        <v>12</v>
      </c>
      <c r="E33" s="17" t="e">
        <f>IF((VLOOKUP($D$11,base,5,0))=2,(ROUNDUP(($D$12/$D$13*D33)/100,0)),"")</f>
        <v>#N/A</v>
      </c>
      <c r="F33" s="43">
        <v>12</v>
      </c>
      <c r="G33" s="8"/>
      <c r="H33" s="33" t="e">
        <f>IF(AND(E33="",G33&lt;&gt;""),"Erreur",(F33*G33))</f>
        <v>#N/A</v>
      </c>
      <c r="K33" s="68"/>
    </row>
    <row r="34" spans="1:11" ht="36" customHeight="1">
      <c r="A34" s="16" t="s">
        <v>57</v>
      </c>
      <c r="B34" s="21" t="s">
        <v>96</v>
      </c>
      <c r="C34" s="99" t="s">
        <v>90</v>
      </c>
      <c r="D34" s="44">
        <v>12</v>
      </c>
      <c r="E34" s="17" t="e">
        <f t="shared" si="2"/>
        <v>#N/A</v>
      </c>
      <c r="F34" s="43">
        <v>5.5</v>
      </c>
      <c r="G34" s="8"/>
      <c r="H34" s="33" t="e">
        <f t="shared" si="3"/>
        <v>#N/A</v>
      </c>
      <c r="K34" s="68"/>
    </row>
    <row r="35" spans="1:11" ht="36" customHeight="1">
      <c r="A35" s="16" t="s">
        <v>83</v>
      </c>
      <c r="B35" s="21" t="s">
        <v>97</v>
      </c>
      <c r="C35" s="99" t="s">
        <v>90</v>
      </c>
      <c r="D35" s="44">
        <v>12</v>
      </c>
      <c r="E35" s="17" t="e">
        <f>IF((VLOOKUP($D$11,base,5,0))=2,(ROUNDUP(($D$12/$D$13*D35)/100,0)),"")</f>
        <v>#N/A</v>
      </c>
      <c r="F35" s="43">
        <v>5.203</v>
      </c>
      <c r="G35" s="8"/>
      <c r="H35" s="33" t="e">
        <f>IF(AND(E35="",G35&lt;&gt;""),"Erreur",(F35*G35))</f>
        <v>#N/A</v>
      </c>
      <c r="K35" s="68"/>
    </row>
    <row r="36" spans="1:11" ht="36" customHeight="1">
      <c r="A36" s="16" t="s">
        <v>58</v>
      </c>
      <c r="B36" s="21" t="s">
        <v>98</v>
      </c>
      <c r="C36" s="99" t="s">
        <v>90</v>
      </c>
      <c r="D36" s="44">
        <v>2</v>
      </c>
      <c r="E36" s="17" t="e">
        <f t="shared" si="2"/>
        <v>#N/A</v>
      </c>
      <c r="F36" s="43">
        <v>12</v>
      </c>
      <c r="G36" s="8"/>
      <c r="H36" s="33" t="e">
        <f t="shared" si="3"/>
        <v>#N/A</v>
      </c>
      <c r="K36" s="68"/>
    </row>
    <row r="37" spans="1:10" ht="18">
      <c r="A37" s="18" t="s">
        <v>55</v>
      </c>
      <c r="B37" s="42"/>
      <c r="C37" s="19"/>
      <c r="D37" s="19"/>
      <c r="E37" s="19"/>
      <c r="F37" s="20"/>
      <c r="G37" s="19"/>
      <c r="H37" s="34"/>
      <c r="I37" s="69" t="e">
        <f>H53+H54+H55+H58+H59</f>
        <v>#N/A</v>
      </c>
      <c r="J37" s="69"/>
    </row>
    <row r="38" spans="1:8" ht="36" customHeight="1">
      <c r="A38" s="75" t="s">
        <v>113</v>
      </c>
      <c r="B38" s="77" t="s">
        <v>122</v>
      </c>
      <c r="C38" s="101" t="s">
        <v>101</v>
      </c>
      <c r="D38" s="44">
        <v>10</v>
      </c>
      <c r="E38" s="17" t="e">
        <f aca="true" t="shared" si="4" ref="E38:E50">(ROUNDUP(($D$12/$D$13*D38)/100,0))</f>
        <v>#VALUE!</v>
      </c>
      <c r="F38" s="43">
        <v>0.7</v>
      </c>
      <c r="G38" s="8"/>
      <c r="H38" s="33" t="e">
        <f aca="true" t="shared" si="5" ref="H38:H50">IF(AND(E38="",G38&lt;&gt;""),"Erreur",(F38*G38))</f>
        <v>#VALUE!</v>
      </c>
    </row>
    <row r="39" spans="1:8" ht="36" customHeight="1">
      <c r="A39" s="75" t="s">
        <v>99</v>
      </c>
      <c r="B39" s="77" t="s">
        <v>100</v>
      </c>
      <c r="C39" s="76"/>
      <c r="D39" s="44">
        <v>50</v>
      </c>
      <c r="E39" s="17" t="e">
        <f t="shared" si="4"/>
        <v>#VALUE!</v>
      </c>
      <c r="F39" s="43">
        <v>1</v>
      </c>
      <c r="G39" s="8"/>
      <c r="H39" s="33" t="e">
        <f t="shared" si="5"/>
        <v>#VALUE!</v>
      </c>
    </row>
    <row r="40" spans="1:8" ht="36" customHeight="1">
      <c r="A40" s="75" t="s">
        <v>106</v>
      </c>
      <c r="B40" s="77" t="s">
        <v>107</v>
      </c>
      <c r="C40" s="101"/>
      <c r="D40" s="44">
        <v>20</v>
      </c>
      <c r="E40" s="17" t="e">
        <f t="shared" si="4"/>
        <v>#VALUE!</v>
      </c>
      <c r="F40" s="43">
        <v>1</v>
      </c>
      <c r="G40" s="8"/>
      <c r="H40" s="33" t="e">
        <f t="shared" si="5"/>
        <v>#VALUE!</v>
      </c>
    </row>
    <row r="41" spans="1:8" ht="36" customHeight="1">
      <c r="A41" s="75" t="s">
        <v>85</v>
      </c>
      <c r="B41" s="77" t="s">
        <v>121</v>
      </c>
      <c r="C41" s="101"/>
      <c r="D41" s="44">
        <v>20</v>
      </c>
      <c r="E41" s="17" t="e">
        <f t="shared" si="4"/>
        <v>#VALUE!</v>
      </c>
      <c r="F41" s="43">
        <v>1</v>
      </c>
      <c r="G41" s="8"/>
      <c r="H41" s="33" t="e">
        <f t="shared" si="5"/>
        <v>#VALUE!</v>
      </c>
    </row>
    <row r="42" spans="1:8" ht="36" customHeight="1">
      <c r="A42" s="75" t="s">
        <v>108</v>
      </c>
      <c r="B42" s="77" t="s">
        <v>110</v>
      </c>
      <c r="C42" s="101" t="s">
        <v>101</v>
      </c>
      <c r="D42" s="44">
        <v>2</v>
      </c>
      <c r="E42" s="17" t="e">
        <f t="shared" si="4"/>
        <v>#VALUE!</v>
      </c>
      <c r="F42" s="43">
        <v>11</v>
      </c>
      <c r="G42" s="8"/>
      <c r="H42" s="33" t="e">
        <f t="shared" si="5"/>
        <v>#VALUE!</v>
      </c>
    </row>
    <row r="43" spans="1:8" ht="36" customHeight="1">
      <c r="A43" s="75" t="s">
        <v>108</v>
      </c>
      <c r="B43" s="77" t="s">
        <v>109</v>
      </c>
      <c r="C43" s="101" t="s">
        <v>101</v>
      </c>
      <c r="D43" s="44">
        <v>2</v>
      </c>
      <c r="E43" s="17" t="e">
        <f>(ROUNDUP(($D$12/$D$13*D43)/100,0))</f>
        <v>#VALUE!</v>
      </c>
      <c r="F43" s="43">
        <v>7</v>
      </c>
      <c r="G43" s="8"/>
      <c r="H43" s="33" t="e">
        <f>IF(AND(E43="",G43&lt;&gt;""),"Erreur",(F43*G43))</f>
        <v>#VALUE!</v>
      </c>
    </row>
    <row r="44" spans="1:8" ht="36" customHeight="1">
      <c r="A44" s="75" t="s">
        <v>108</v>
      </c>
      <c r="B44" s="77" t="s">
        <v>134</v>
      </c>
      <c r="C44" s="101" t="s">
        <v>101</v>
      </c>
      <c r="D44" s="44">
        <v>3</v>
      </c>
      <c r="E44" s="17" t="e">
        <f t="shared" si="4"/>
        <v>#VALUE!</v>
      </c>
      <c r="F44" s="43">
        <v>4.93</v>
      </c>
      <c r="G44" s="8"/>
      <c r="H44" s="33" t="e">
        <f t="shared" si="5"/>
        <v>#VALUE!</v>
      </c>
    </row>
    <row r="45" spans="1:8" ht="36" customHeight="1">
      <c r="A45" s="75" t="s">
        <v>105</v>
      </c>
      <c r="B45" s="77" t="s">
        <v>115</v>
      </c>
      <c r="C45" s="101"/>
      <c r="D45" s="44">
        <v>8</v>
      </c>
      <c r="E45" s="17" t="e">
        <f t="shared" si="4"/>
        <v>#VALUE!</v>
      </c>
      <c r="F45" s="43">
        <v>1</v>
      </c>
      <c r="G45" s="8"/>
      <c r="H45" s="33" t="e">
        <f t="shared" si="5"/>
        <v>#VALUE!</v>
      </c>
    </row>
    <row r="46" spans="1:8" ht="36" customHeight="1">
      <c r="A46" s="75" t="s">
        <v>105</v>
      </c>
      <c r="B46" s="77" t="s">
        <v>119</v>
      </c>
      <c r="C46" s="101" t="s">
        <v>101</v>
      </c>
      <c r="D46" s="44">
        <v>8</v>
      </c>
      <c r="E46" s="17" t="e">
        <f t="shared" si="4"/>
        <v>#VALUE!</v>
      </c>
      <c r="F46" s="43">
        <v>2.2</v>
      </c>
      <c r="G46" s="8"/>
      <c r="H46" s="33" t="e">
        <f t="shared" si="5"/>
        <v>#VALUE!</v>
      </c>
    </row>
    <row r="47" spans="1:8" ht="36" customHeight="1">
      <c r="A47" s="75" t="s">
        <v>114</v>
      </c>
      <c r="B47" s="77" t="s">
        <v>118</v>
      </c>
      <c r="C47" s="101" t="s">
        <v>101</v>
      </c>
      <c r="D47" s="44">
        <v>8</v>
      </c>
      <c r="E47" s="17" t="e">
        <f t="shared" si="4"/>
        <v>#VALUE!</v>
      </c>
      <c r="F47" s="43">
        <v>4.8</v>
      </c>
      <c r="G47" s="8"/>
      <c r="H47" s="33" t="e">
        <f t="shared" si="5"/>
        <v>#VALUE!</v>
      </c>
    </row>
    <row r="48" spans="1:8" ht="36" customHeight="1">
      <c r="A48" s="75" t="s">
        <v>104</v>
      </c>
      <c r="B48" s="77" t="s">
        <v>117</v>
      </c>
      <c r="C48" s="101" t="s">
        <v>101</v>
      </c>
      <c r="D48" s="44">
        <v>50</v>
      </c>
      <c r="E48" s="17" t="e">
        <f t="shared" si="4"/>
        <v>#VALUE!</v>
      </c>
      <c r="F48" s="43">
        <v>9.6</v>
      </c>
      <c r="G48" s="8"/>
      <c r="H48" s="33" t="e">
        <f t="shared" si="5"/>
        <v>#VALUE!</v>
      </c>
    </row>
    <row r="49" spans="1:8" ht="36" customHeight="1">
      <c r="A49" s="75" t="s">
        <v>104</v>
      </c>
      <c r="B49" s="77" t="s">
        <v>120</v>
      </c>
      <c r="C49" s="101" t="s">
        <v>101</v>
      </c>
      <c r="D49" s="44">
        <v>50</v>
      </c>
      <c r="E49" s="17" t="e">
        <f>(ROUNDUP(($D$12/$D$13*D49)/100,0))</f>
        <v>#VALUE!</v>
      </c>
      <c r="F49" s="43">
        <v>4</v>
      </c>
      <c r="G49" s="8"/>
      <c r="H49" s="33" t="e">
        <f>IF(AND(E49="",G49&lt;&gt;""),"Erreur",(F49*G49))</f>
        <v>#VALUE!</v>
      </c>
    </row>
    <row r="50" spans="1:8" ht="36" customHeight="1">
      <c r="A50" s="75" t="s">
        <v>132</v>
      </c>
      <c r="B50" s="77" t="s">
        <v>133</v>
      </c>
      <c r="C50" s="101" t="s">
        <v>101</v>
      </c>
      <c r="D50" s="44">
        <v>5</v>
      </c>
      <c r="E50" s="17" t="e">
        <f t="shared" si="4"/>
        <v>#VALUE!</v>
      </c>
      <c r="F50" s="43">
        <v>1.66</v>
      </c>
      <c r="G50" s="8"/>
      <c r="H50" s="33" t="e">
        <f t="shared" si="5"/>
        <v>#VALUE!</v>
      </c>
    </row>
    <row r="51" spans="1:10" ht="32.25" customHeight="1">
      <c r="A51" s="70" t="s">
        <v>63</v>
      </c>
      <c r="B51" s="74"/>
      <c r="C51" s="71"/>
      <c r="D51" s="71"/>
      <c r="E51" s="71"/>
      <c r="F51" s="72"/>
      <c r="G51" s="71"/>
      <c r="H51" s="73"/>
      <c r="I51" s="69" t="e">
        <f>H52+H53+H54+H57+H58</f>
        <v>#N/A</v>
      </c>
      <c r="J51" s="69"/>
    </row>
    <row r="52" ht="15.75" thickBot="1"/>
    <row r="53" spans="1:10" s="14" customFormat="1" ht="21" customHeight="1" thickBot="1" thickTop="1">
      <c r="A53" s="115" t="s">
        <v>38</v>
      </c>
      <c r="B53" s="115"/>
      <c r="C53" s="115"/>
      <c r="D53" s="115"/>
      <c r="E53" s="115"/>
      <c r="F53" s="115"/>
      <c r="G53" s="116"/>
      <c r="H53" s="48" t="e">
        <f>SUM(H19:H50)</f>
        <v>#N/A</v>
      </c>
      <c r="I53" s="49"/>
      <c r="J53" s="49"/>
    </row>
    <row r="54" spans="1:8" s="14" customFormat="1" ht="15.75" thickBot="1" thickTop="1">
      <c r="A54" s="9"/>
      <c r="B54" s="108" t="s">
        <v>28</v>
      </c>
      <c r="C54" s="108"/>
      <c r="D54" s="108"/>
      <c r="E54" s="108"/>
      <c r="F54" s="108"/>
      <c r="G54" s="109"/>
      <c r="H54" s="50" t="s">
        <v>29</v>
      </c>
    </row>
    <row r="55" spans="1:8" s="14" customFormat="1" ht="7.5" customHeight="1" thickBot="1" thickTop="1">
      <c r="A55" s="9"/>
      <c r="B55" s="10"/>
      <c r="C55" s="10"/>
      <c r="D55" s="10"/>
      <c r="E55" s="11"/>
      <c r="F55" s="12"/>
      <c r="G55" s="10"/>
      <c r="H55" s="51"/>
    </row>
    <row r="56" spans="1:254" s="53" customFormat="1" ht="26.25" customHeight="1">
      <c r="A56" s="52" t="s">
        <v>35</v>
      </c>
      <c r="B56" s="14"/>
      <c r="C56" s="14"/>
      <c r="D56" s="105" t="s">
        <v>41</v>
      </c>
      <c r="E56" s="106"/>
      <c r="F56" s="106"/>
      <c r="G56" s="106"/>
      <c r="H56" s="107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</row>
    <row r="57" spans="1:254" s="53" customFormat="1" ht="57.75" customHeight="1" thickBot="1">
      <c r="A57" s="54" t="s">
        <v>34</v>
      </c>
      <c r="B57" s="55"/>
      <c r="C57" s="55"/>
      <c r="D57" s="102"/>
      <c r="E57" s="103"/>
      <c r="F57" s="103"/>
      <c r="G57" s="103"/>
      <c r="H57" s="104"/>
      <c r="I57" s="56"/>
      <c r="J57" s="56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</row>
    <row r="58" spans="1:8" s="14" customFormat="1" ht="14.25">
      <c r="A58" s="57"/>
      <c r="E58" s="58"/>
      <c r="F58" s="59"/>
      <c r="H58" s="60"/>
    </row>
    <row r="61" ht="15" hidden="1"/>
    <row r="62" ht="16.5" customHeight="1" hidden="1"/>
    <row r="63" spans="1:10" ht="15" hidden="1">
      <c r="A63" s="4">
        <v>1</v>
      </c>
      <c r="B63" s="4">
        <v>2</v>
      </c>
      <c r="C63" s="4">
        <v>3</v>
      </c>
      <c r="D63" s="4">
        <v>4</v>
      </c>
      <c r="E63" s="4">
        <v>5</v>
      </c>
      <c r="F63" s="23">
        <v>6</v>
      </c>
      <c r="G63" s="25">
        <v>7</v>
      </c>
      <c r="H63" s="26">
        <v>8</v>
      </c>
      <c r="I63" s="39"/>
      <c r="J63" s="39"/>
    </row>
    <row r="64" spans="1:8" ht="51.75" hidden="1">
      <c r="A64" s="5" t="s">
        <v>1</v>
      </c>
      <c r="B64" s="22" t="s">
        <v>5</v>
      </c>
      <c r="C64" s="5" t="s">
        <v>6</v>
      </c>
      <c r="D64" s="5" t="s">
        <v>7</v>
      </c>
      <c r="E64" s="24" t="s">
        <v>8</v>
      </c>
      <c r="F64" s="27" t="s">
        <v>9</v>
      </c>
      <c r="G64" s="29" t="s">
        <v>60</v>
      </c>
      <c r="H64" s="28" t="s">
        <v>51</v>
      </c>
    </row>
    <row r="65" spans="1:8" ht="15" hidden="1">
      <c r="A65" s="4">
        <v>1130000</v>
      </c>
      <c r="B65" s="6" t="s">
        <v>10</v>
      </c>
      <c r="C65" s="4">
        <v>100</v>
      </c>
      <c r="D65" s="4">
        <v>1</v>
      </c>
      <c r="E65" s="23">
        <v>3</v>
      </c>
      <c r="F65" s="30" t="s">
        <v>61</v>
      </c>
      <c r="G65" s="29"/>
      <c r="H65" s="26">
        <v>0</v>
      </c>
    </row>
    <row r="66" spans="1:8" ht="15" hidden="1">
      <c r="A66" s="4">
        <v>1130001</v>
      </c>
      <c r="B66" s="6" t="s">
        <v>12</v>
      </c>
      <c r="C66" s="4">
        <v>100</v>
      </c>
      <c r="D66" s="4">
        <v>1</v>
      </c>
      <c r="E66" s="23">
        <v>1</v>
      </c>
      <c r="F66" s="30" t="s">
        <v>12</v>
      </c>
      <c r="G66" s="29"/>
      <c r="H66" s="26">
        <v>0</v>
      </c>
    </row>
    <row r="67" spans="1:8" ht="15" hidden="1">
      <c r="A67" s="4">
        <v>1130002</v>
      </c>
      <c r="B67" s="6" t="s">
        <v>43</v>
      </c>
      <c r="C67" s="4">
        <f>SUM(C70:C90)</f>
        <v>4410</v>
      </c>
      <c r="D67" s="4">
        <v>1</v>
      </c>
      <c r="E67" s="23">
        <v>1</v>
      </c>
      <c r="F67" s="30" t="s">
        <v>13</v>
      </c>
      <c r="G67" s="29"/>
      <c r="H67" s="26">
        <v>0</v>
      </c>
    </row>
    <row r="68" spans="1:8" ht="15" hidden="1">
      <c r="A68" s="4">
        <v>1130003</v>
      </c>
      <c r="B68" s="6" t="s">
        <v>14</v>
      </c>
      <c r="C68" s="4">
        <v>100</v>
      </c>
      <c r="D68" s="4">
        <v>1</v>
      </c>
      <c r="E68" s="23">
        <v>2</v>
      </c>
      <c r="F68" s="30" t="s">
        <v>14</v>
      </c>
      <c r="G68" s="29"/>
      <c r="H68" s="26">
        <v>0</v>
      </c>
    </row>
    <row r="69" spans="1:8" ht="15" hidden="1">
      <c r="A69" s="4">
        <v>1130004</v>
      </c>
      <c r="B69" s="6" t="s">
        <v>44</v>
      </c>
      <c r="C69" s="4">
        <v>375</v>
      </c>
      <c r="D69" s="4">
        <v>1</v>
      </c>
      <c r="E69" s="23">
        <v>2</v>
      </c>
      <c r="F69" s="30" t="s">
        <v>15</v>
      </c>
      <c r="G69" s="29"/>
      <c r="H69" s="26">
        <v>0</v>
      </c>
    </row>
    <row r="70" spans="1:8" ht="15" hidden="1">
      <c r="A70" s="4">
        <v>1130046</v>
      </c>
      <c r="B70" s="6" t="s">
        <v>16</v>
      </c>
      <c r="C70" s="4">
        <v>270</v>
      </c>
      <c r="D70" s="4">
        <v>1</v>
      </c>
      <c r="E70" s="23">
        <v>1</v>
      </c>
      <c r="F70" s="30" t="s">
        <v>17</v>
      </c>
      <c r="G70" s="29"/>
      <c r="H70" s="26">
        <v>0</v>
      </c>
    </row>
    <row r="71" spans="1:8" ht="15" hidden="1">
      <c r="A71" s="4">
        <v>1130056</v>
      </c>
      <c r="B71" s="6" t="s">
        <v>18</v>
      </c>
      <c r="C71" s="4">
        <v>575</v>
      </c>
      <c r="D71" s="4">
        <v>2</v>
      </c>
      <c r="E71" s="23">
        <v>1</v>
      </c>
      <c r="F71" s="30" t="s">
        <v>17</v>
      </c>
      <c r="G71" s="29"/>
      <c r="H71" s="26">
        <v>0</v>
      </c>
    </row>
    <row r="72" spans="1:8" ht="15" hidden="1">
      <c r="A72" s="4">
        <v>1130057</v>
      </c>
      <c r="B72" s="6" t="s">
        <v>79</v>
      </c>
      <c r="C72" s="4">
        <v>175</v>
      </c>
      <c r="D72" s="4">
        <v>1</v>
      </c>
      <c r="E72" s="23">
        <v>1</v>
      </c>
      <c r="F72" s="30" t="s">
        <v>17</v>
      </c>
      <c r="G72" s="29"/>
      <c r="H72" s="26">
        <v>0</v>
      </c>
    </row>
    <row r="73" spans="1:8" ht="15" hidden="1">
      <c r="A73" s="4">
        <v>1130080</v>
      </c>
      <c r="B73" s="6" t="s">
        <v>80</v>
      </c>
      <c r="C73" s="4">
        <v>300</v>
      </c>
      <c r="D73" s="4">
        <v>1</v>
      </c>
      <c r="E73" s="23">
        <v>1</v>
      </c>
      <c r="F73" s="30" t="s">
        <v>17</v>
      </c>
      <c r="G73" s="29"/>
      <c r="H73" s="26">
        <v>0</v>
      </c>
    </row>
    <row r="74" spans="1:8" ht="15" hidden="1">
      <c r="A74" s="4">
        <v>1130102</v>
      </c>
      <c r="B74" s="6" t="s">
        <v>70</v>
      </c>
      <c r="C74" s="4">
        <v>100</v>
      </c>
      <c r="D74" s="4">
        <v>1</v>
      </c>
      <c r="E74" s="23">
        <v>1</v>
      </c>
      <c r="F74" s="30" t="s">
        <v>17</v>
      </c>
      <c r="G74" s="29"/>
      <c r="H74" s="26">
        <v>0</v>
      </c>
    </row>
    <row r="75" spans="1:8" ht="15" hidden="1">
      <c r="A75" s="4">
        <v>1130104</v>
      </c>
      <c r="B75" s="6" t="s">
        <v>81</v>
      </c>
      <c r="C75" s="4">
        <v>1000</v>
      </c>
      <c r="D75" s="4">
        <v>4</v>
      </c>
      <c r="E75" s="23">
        <v>1</v>
      </c>
      <c r="F75" s="30" t="s">
        <v>17</v>
      </c>
      <c r="G75" s="29"/>
      <c r="H75" s="26">
        <v>0</v>
      </c>
    </row>
    <row r="76" spans="1:8" ht="15" hidden="1">
      <c r="A76" s="4">
        <v>1130107</v>
      </c>
      <c r="B76" s="6" t="s">
        <v>71</v>
      </c>
      <c r="C76" s="4">
        <v>230</v>
      </c>
      <c r="D76" s="4">
        <v>1</v>
      </c>
      <c r="E76" s="23">
        <v>2</v>
      </c>
      <c r="F76" s="30" t="s">
        <v>19</v>
      </c>
      <c r="G76" s="29"/>
      <c r="H76" s="26">
        <v>0</v>
      </c>
    </row>
    <row r="77" spans="1:8" ht="15" hidden="1">
      <c r="A77" s="4">
        <v>1130111</v>
      </c>
      <c r="B77" s="6" t="s">
        <v>20</v>
      </c>
      <c r="C77" s="4">
        <v>90</v>
      </c>
      <c r="D77" s="4">
        <v>1</v>
      </c>
      <c r="E77" s="23">
        <v>1</v>
      </c>
      <c r="F77" s="30" t="s">
        <v>17</v>
      </c>
      <c r="G77" s="29"/>
      <c r="H77" s="26">
        <v>0</v>
      </c>
    </row>
    <row r="78" spans="1:8" ht="15" hidden="1">
      <c r="A78" s="4">
        <v>1130119</v>
      </c>
      <c r="B78" s="6" t="s">
        <v>72</v>
      </c>
      <c r="C78" s="4">
        <v>355</v>
      </c>
      <c r="D78" s="4">
        <v>2</v>
      </c>
      <c r="E78" s="23">
        <v>1</v>
      </c>
      <c r="F78" s="30" t="s">
        <v>17</v>
      </c>
      <c r="G78" s="29"/>
      <c r="H78" s="26">
        <v>0</v>
      </c>
    </row>
    <row r="79" spans="1:8" ht="15" hidden="1">
      <c r="A79" s="4">
        <v>1130147</v>
      </c>
      <c r="B79" s="6" t="s">
        <v>73</v>
      </c>
      <c r="C79" s="4">
        <v>250</v>
      </c>
      <c r="D79" s="4">
        <v>1</v>
      </c>
      <c r="E79" s="23">
        <v>1</v>
      </c>
      <c r="F79" s="30" t="s">
        <v>17</v>
      </c>
      <c r="G79" s="29"/>
      <c r="H79" s="26">
        <v>0</v>
      </c>
    </row>
    <row r="80" spans="1:8" ht="15" hidden="1">
      <c r="A80" s="4">
        <v>1130158</v>
      </c>
      <c r="B80" s="6" t="s">
        <v>69</v>
      </c>
      <c r="C80" s="4">
        <v>350</v>
      </c>
      <c r="D80" s="4">
        <v>2</v>
      </c>
      <c r="E80" s="23">
        <v>1</v>
      </c>
      <c r="F80" s="30" t="s">
        <v>17</v>
      </c>
      <c r="G80" s="29"/>
      <c r="H80" s="26">
        <v>0</v>
      </c>
    </row>
    <row r="81" spans="1:8" ht="15" hidden="1">
      <c r="A81" s="4">
        <v>1130173</v>
      </c>
      <c r="B81" s="6" t="s">
        <v>74</v>
      </c>
      <c r="C81" s="4">
        <v>50</v>
      </c>
      <c r="D81" s="4">
        <v>1</v>
      </c>
      <c r="E81" s="23">
        <v>1</v>
      </c>
      <c r="F81" s="30" t="s">
        <v>17</v>
      </c>
      <c r="G81" s="29"/>
      <c r="H81" s="26">
        <v>0</v>
      </c>
    </row>
    <row r="82" spans="1:8" ht="15" hidden="1">
      <c r="A82" s="4">
        <v>2130004</v>
      </c>
      <c r="B82" s="6" t="s">
        <v>52</v>
      </c>
      <c r="C82" s="4">
        <v>35</v>
      </c>
      <c r="D82" s="4">
        <v>1</v>
      </c>
      <c r="E82" s="23">
        <v>2</v>
      </c>
      <c r="F82" s="30" t="s">
        <v>19</v>
      </c>
      <c r="G82" s="29"/>
      <c r="H82" s="26">
        <v>0</v>
      </c>
    </row>
    <row r="83" spans="1:8" ht="15" hidden="1">
      <c r="A83" s="4">
        <v>2130008</v>
      </c>
      <c r="B83" s="6" t="s">
        <v>53</v>
      </c>
      <c r="C83" s="4">
        <v>80</v>
      </c>
      <c r="D83" s="4">
        <v>1</v>
      </c>
      <c r="E83" s="23">
        <v>1</v>
      </c>
      <c r="F83" s="30" t="s">
        <v>17</v>
      </c>
      <c r="G83" s="29"/>
      <c r="H83" s="26">
        <v>0</v>
      </c>
    </row>
    <row r="84" spans="1:8" ht="15" hidden="1">
      <c r="A84" s="4">
        <v>2130009</v>
      </c>
      <c r="B84" s="6" t="s">
        <v>75</v>
      </c>
      <c r="C84" s="4">
        <v>50</v>
      </c>
      <c r="D84" s="4">
        <v>1</v>
      </c>
      <c r="E84" s="23">
        <v>2</v>
      </c>
      <c r="F84" s="30" t="s">
        <v>19</v>
      </c>
      <c r="G84" s="29"/>
      <c r="H84" s="26">
        <v>0</v>
      </c>
    </row>
    <row r="85" spans="1:8" ht="15" hidden="1">
      <c r="A85" s="4">
        <v>2130010</v>
      </c>
      <c r="B85" s="6" t="s">
        <v>59</v>
      </c>
      <c r="C85" s="4">
        <v>60</v>
      </c>
      <c r="D85" s="4">
        <v>1</v>
      </c>
      <c r="E85" s="23">
        <v>2</v>
      </c>
      <c r="F85" s="30" t="s">
        <v>19</v>
      </c>
      <c r="G85" s="29"/>
      <c r="H85" s="26">
        <v>0</v>
      </c>
    </row>
    <row r="86" spans="1:8" ht="15" hidden="1">
      <c r="A86" s="4">
        <v>3130004</v>
      </c>
      <c r="B86" s="6" t="s">
        <v>21</v>
      </c>
      <c r="C86" s="4">
        <v>100</v>
      </c>
      <c r="D86" s="4">
        <v>1</v>
      </c>
      <c r="E86" s="23">
        <v>1</v>
      </c>
      <c r="F86" s="30" t="s">
        <v>17</v>
      </c>
      <c r="G86" s="29"/>
      <c r="H86" s="26">
        <v>0</v>
      </c>
    </row>
    <row r="87" spans="1:8" ht="15" hidden="1">
      <c r="A87" s="4">
        <v>3130009</v>
      </c>
      <c r="B87" s="6" t="s">
        <v>76</v>
      </c>
      <c r="C87" s="4">
        <v>80</v>
      </c>
      <c r="D87" s="4">
        <v>1</v>
      </c>
      <c r="E87" s="23">
        <v>1</v>
      </c>
      <c r="F87" s="30" t="s">
        <v>17</v>
      </c>
      <c r="G87" s="29"/>
      <c r="H87" s="26">
        <v>0</v>
      </c>
    </row>
    <row r="88" spans="1:8" ht="15" hidden="1">
      <c r="A88" s="4">
        <v>3130013</v>
      </c>
      <c r="B88" s="6" t="s">
        <v>77</v>
      </c>
      <c r="C88" s="4">
        <v>100</v>
      </c>
      <c r="D88" s="4">
        <v>1</v>
      </c>
      <c r="E88" s="23">
        <v>1</v>
      </c>
      <c r="F88" s="30" t="s">
        <v>17</v>
      </c>
      <c r="G88" s="29"/>
      <c r="H88" s="26">
        <v>0</v>
      </c>
    </row>
    <row r="89" spans="1:8" ht="15" hidden="1">
      <c r="A89" s="4">
        <v>3130018</v>
      </c>
      <c r="B89" s="6" t="s">
        <v>78</v>
      </c>
      <c r="C89" s="4">
        <v>80</v>
      </c>
      <c r="D89" s="4">
        <v>1</v>
      </c>
      <c r="E89" s="23">
        <v>1</v>
      </c>
      <c r="F89" s="30" t="s">
        <v>17</v>
      </c>
      <c r="G89" s="29"/>
      <c r="H89" s="26">
        <v>0</v>
      </c>
    </row>
    <row r="90" spans="1:8" ht="15" hidden="1">
      <c r="A90" s="4">
        <v>3130023</v>
      </c>
      <c r="B90" s="6" t="s">
        <v>62</v>
      </c>
      <c r="C90" s="4">
        <v>80</v>
      </c>
      <c r="D90" s="4">
        <v>1</v>
      </c>
      <c r="E90" s="23">
        <v>1</v>
      </c>
      <c r="F90" s="30" t="s">
        <v>17</v>
      </c>
      <c r="G90" s="29"/>
      <c r="H90" s="26">
        <v>0</v>
      </c>
    </row>
    <row r="91" spans="1:7" ht="15" hidden="1">
      <c r="A91" s="7"/>
      <c r="B91" s="7"/>
      <c r="C91" s="7"/>
      <c r="D91" s="7"/>
      <c r="E91" s="7"/>
      <c r="F91" s="7"/>
      <c r="G91" s="7"/>
    </row>
    <row r="92" spans="1:6" ht="15" hidden="1">
      <c r="A92" s="7"/>
      <c r="B92" s="7"/>
      <c r="C92" s="7"/>
      <c r="D92" s="7"/>
      <c r="E92" s="40"/>
      <c r="F92" s="7"/>
    </row>
    <row r="93" ht="15" hidden="1"/>
    <row r="94" ht="15" hidden="1"/>
  </sheetData>
  <sheetProtection password="DD5F" sheet="1" selectLockedCells="1"/>
  <mergeCells count="23">
    <mergeCell ref="A1:H1"/>
    <mergeCell ref="A2:H2"/>
    <mergeCell ref="A3:H3"/>
    <mergeCell ref="A4:H4"/>
    <mergeCell ref="A5:H5"/>
    <mergeCell ref="A6:H6"/>
    <mergeCell ref="A15:H15"/>
    <mergeCell ref="B13:C13"/>
    <mergeCell ref="B11:C11"/>
    <mergeCell ref="A16:B16"/>
    <mergeCell ref="A7:H7"/>
    <mergeCell ref="A8:H8"/>
    <mergeCell ref="D16:F16"/>
    <mergeCell ref="D57:H57"/>
    <mergeCell ref="D56:H56"/>
    <mergeCell ref="B54:G54"/>
    <mergeCell ref="B14:C14"/>
    <mergeCell ref="D9:H9"/>
    <mergeCell ref="B12:C12"/>
    <mergeCell ref="A53:G53"/>
    <mergeCell ref="D11:H11"/>
    <mergeCell ref="D14:H14"/>
    <mergeCell ref="G16:H16"/>
  </mergeCells>
  <conditionalFormatting sqref="H29:H36 H17:H27 H38:H50">
    <cfRule type="cellIs" priority="28" dxfId="2" operator="greaterThan">
      <formula>(E17*F17)</formula>
    </cfRule>
  </conditionalFormatting>
  <conditionalFormatting sqref="H18">
    <cfRule type="cellIs" priority="25" dxfId="2" operator="greaterThan">
      <formula>(D18*E18)</formula>
    </cfRule>
  </conditionalFormatting>
  <dataValidations count="1">
    <dataValidation allowBlank="1" showErrorMessage="1" promptTitle="Nom de l'association" prompt="Veuillez saisir le nom de votre association" sqref="D12:D13 D10">
      <formula1>0</formula1>
      <formula2>0</formula2>
    </dataValidation>
  </dataValidations>
  <printOptions/>
  <pageMargins left="0.4330708661417323" right="0.35433070866141736" top="0.31496062992125984" bottom="0.4724409448818898" header="0.1968503937007874" footer="0.31496062992125984"/>
  <pageSetup fitToHeight="3" fitToWidth="1" horizontalDpi="600" verticalDpi="600" orientation="portrait" paperSize="9" scale="75" r:id="rId2"/>
  <headerFooter>
    <oddFooter>&amp;CBDC ST ANDIOL&amp;RPage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9"/>
  <sheetViews>
    <sheetView zoomScalePageLayoutView="0" workbookViewId="0" topLeftCell="A1">
      <selection activeCell="B2" sqref="B2:I9"/>
    </sheetView>
  </sheetViews>
  <sheetFormatPr defaultColWidth="11.421875" defaultRowHeight="15"/>
  <cols>
    <col min="1" max="1" width="2.28125" style="0" customWidth="1"/>
    <col min="2" max="9" width="19.28125" style="0" customWidth="1"/>
  </cols>
  <sheetData>
    <row r="1" ht="15.75" thickBot="1"/>
    <row r="2" spans="2:9" ht="15">
      <c r="B2" s="78" t="s">
        <v>32</v>
      </c>
      <c r="C2" s="79"/>
      <c r="D2" s="79"/>
      <c r="E2" s="79"/>
      <c r="F2" s="79"/>
      <c r="G2" s="79"/>
      <c r="H2" s="79"/>
      <c r="I2" s="80"/>
    </row>
    <row r="3" spans="2:9" ht="15">
      <c r="B3" s="81" t="s">
        <v>30</v>
      </c>
      <c r="C3" s="82"/>
      <c r="D3" s="82"/>
      <c r="E3" s="82"/>
      <c r="F3" s="82"/>
      <c r="G3" s="82"/>
      <c r="H3" s="82"/>
      <c r="I3" s="83"/>
    </row>
    <row r="4" spans="2:9" ht="15">
      <c r="B4" s="81" t="s">
        <v>31</v>
      </c>
      <c r="C4" s="82"/>
      <c r="D4" s="82"/>
      <c r="E4" s="82"/>
      <c r="F4" s="82"/>
      <c r="G4" s="82"/>
      <c r="H4" s="82"/>
      <c r="I4" s="83"/>
    </row>
    <row r="5" spans="2:9" ht="15">
      <c r="B5" s="84" t="s">
        <v>33</v>
      </c>
      <c r="C5" s="85"/>
      <c r="D5" s="85"/>
      <c r="E5" s="85"/>
      <c r="F5" s="85"/>
      <c r="G5" s="85"/>
      <c r="H5" s="85"/>
      <c r="I5" s="86"/>
    </row>
    <row r="6" spans="2:9" ht="23.25">
      <c r="B6" s="87" t="s">
        <v>37</v>
      </c>
      <c r="C6" s="88"/>
      <c r="D6" s="88"/>
      <c r="E6" s="88"/>
      <c r="F6" s="88"/>
      <c r="G6" s="88"/>
      <c r="H6" s="88"/>
      <c r="I6" s="89"/>
    </row>
    <row r="7" spans="2:9" ht="18">
      <c r="B7" s="90" t="s">
        <v>26</v>
      </c>
      <c r="C7" s="91"/>
      <c r="D7" s="91"/>
      <c r="E7" s="91"/>
      <c r="F7" s="91"/>
      <c r="G7" s="91"/>
      <c r="H7" s="91"/>
      <c r="I7" s="92"/>
    </row>
    <row r="8" spans="2:9" ht="25.5">
      <c r="B8" s="93" t="s">
        <v>36</v>
      </c>
      <c r="C8" s="94"/>
      <c r="D8" s="94"/>
      <c r="E8" s="94"/>
      <c r="F8" s="94"/>
      <c r="G8" s="94"/>
      <c r="H8" s="94"/>
      <c r="I8" s="95"/>
    </row>
    <row r="9" spans="2:9" ht="18.75" thickBot="1">
      <c r="B9" s="96" t="s">
        <v>27</v>
      </c>
      <c r="C9" s="97"/>
      <c r="D9" s="97"/>
      <c r="E9" s="97"/>
      <c r="F9" s="97"/>
      <c r="G9" s="97"/>
      <c r="H9" s="97"/>
      <c r="I9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BA13</dc:creator>
  <cp:keywords/>
  <dc:description/>
  <cp:lastModifiedBy>BA13 St Andiol</cp:lastModifiedBy>
  <cp:lastPrinted>2019-08-28T06:06:37Z</cp:lastPrinted>
  <dcterms:created xsi:type="dcterms:W3CDTF">2015-10-06T05:37:05Z</dcterms:created>
  <dcterms:modified xsi:type="dcterms:W3CDTF">2019-09-10T06:24:44Z</dcterms:modified>
  <cp:category/>
  <cp:version/>
  <cp:contentType/>
  <cp:contentStatus/>
</cp:coreProperties>
</file>